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<sst xmlns="http://schemas.openxmlformats.org/spreadsheetml/2006/main" count="214" uniqueCount="93">
  <si>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</si>
  <si>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Visa (V), fiscal years to September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</si>
  <si>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</si>
  <si>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</si>
  <si>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</si>
  <si>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</si>
  <si>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</si>
  <si>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</si>
  <si>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</si>
  <si>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</si>
  <si>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</si>
  <si>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</si>
  <si>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</si>
  <si>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</si>
  <si>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</si>
  <si>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</si>
  <si>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</si>
  <si>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</si>
  <si>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</si>
  <si>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</si>
  <si>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</si>
  <si>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</si>
  <si>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</si>
  <si>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</si>
  <si>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</si>
  <si>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</si>
  <si>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</si>
  <si>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</si>
  <si>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</si>
  <si>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</si>
  <si>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</si>
  <si>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</si>
  <si>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</si>
  <si>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</si>
  <si>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</si>
  <si>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</si>
  <si>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</si>
  <si>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</si>
  <si>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https://github.com/ldiazbusquets/finance/blob/main/_source/models/v.py,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</si>
  <si>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</si>
  <si>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</si>
  <si>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</si>
  <si>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</si>
  <si>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Fiscal 2026 estimate, $45.0B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</si>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</sst>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0.83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0.08885</v>
      </c>
    </row>
    <row r="11" customFormat="false" ht="15" hidden="false" customHeight="false" outlineLevel="0" collapsed="false">
      <c r="A11" s="7" t="s">
        <v>11</v>
      </c>
      <c r="B11" s="12" t="n">
        <v>414.26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1.898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786.26548</v>
      </c>
    </row>
    <row r="14" customFormat="false" ht="15" hidden="false" customHeight="false" outlineLevel="0" collapsed="false">
      <c r="A14" s="7" t="s">
        <v>16</v>
      </c>
      <c r="B14" s="15" t="n">
        <v>23.9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0.0873941677914986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190.4746206494</v>
      </c>
      <c r="C21" s="21" t="n">
        <f aca="false">Base!$B$43</f>
        <v>290.816944704369</v>
      </c>
      <c r="D21" s="21" t="n">
        <f aca="false">Bull!$B$43</f>
        <v>405.409284433189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294.379448622831</v>
      </c>
    </row>
    <row r="24" customFormat="false" ht="15" hidden="false" customHeight="false" outlineLevel="0" collapsed="false">
      <c r="A24" s="7" t="s">
        <v>29</v>
      </c>
      <c r="C24" s="12" t="n">
        <v>414.26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-0.289384809967577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0.075</v>
      </c>
      <c r="C29" s="26" t="n">
        <f aca="false">(SUMPRODUCT(Base!$B$32:$K$32,1/(1+B29)^(Base!$B$24:$K$24-0.5))+Base!$K$29*(1+Base!$B$10)*(1-Base!$B$14)*(1-Base!$B$10/Base!$B$16)/(B29-Base!$B$10)/(1+B29)^9.5+Base!$B$19)/Base!$B$20</f>
        <v>372.413607797421</v>
      </c>
    </row>
    <row r="30" customFormat="false" ht="15" hidden="false" customHeight="false" outlineLevel="0" collapsed="false">
      <c r="A30" s="24"/>
      <c r="B30" s="25" t="n">
        <v>0.08</v>
      </c>
      <c r="C30" s="26" t="n">
        <f aca="false">(SUMPRODUCT(Base!$B$32:$K$32,1/(1+B30)^(Base!$B$24:$K$24-0.5))+Base!$K$29*(1+Base!$B$10)*(1-Base!$B$14)*(1-Base!$B$10/Base!$B$16)/(B30-Base!$B$10)/(1+B30)^9.5+Base!$B$19)/Base!$B$20</f>
        <v>334.628524236672</v>
      </c>
    </row>
    <row r="31" customFormat="false" ht="15" hidden="false" customHeight="false" outlineLevel="0" collapsed="false">
      <c r="A31" s="24"/>
      <c r="B31" s="25" t="n">
        <v>0.085</v>
      </c>
      <c r="C31" s="26" t="n">
        <f aca="false">(SUMPRODUCT(Base!$B$32:$K$32,1/(1+B31)^(Base!$B$24:$K$24-0.5))+Base!$K$29*(1+Base!$B$10)*(1-Base!$B$14)*(1-Base!$B$10/Base!$B$16)/(B31-Base!$B$10)/(1+B31)^9.5+Base!$B$19)/Base!$B$20</f>
        <v>303.713117017715</v>
      </c>
    </row>
    <row r="32" customFormat="false" ht="15" hidden="false" customHeight="false" outlineLevel="0" collapsed="false">
      <c r="A32" s="24"/>
      <c r="B32" s="25" t="n">
        <v>0.09</v>
      </c>
      <c r="C32" s="26" t="n">
        <f aca="false">(SUMPRODUCT(Base!$B$32:$K$32,1/(1+B32)^(Base!$B$24:$K$24-0.5))+Base!$K$29*(1+Base!$B$10)*(1-Base!$B$14)*(1-Base!$B$10/Base!$B$16)/(B32-Base!$B$10)/(1+B32)^9.5+Base!$B$19)/Base!$B$20</f>
        <v>277.950431338101</v>
      </c>
    </row>
    <row r="33" customFormat="false" ht="15" hidden="false" customHeight="false" outlineLevel="0" collapsed="false">
      <c r="A33" s="24"/>
      <c r="B33" s="25" t="n">
        <v>0.095</v>
      </c>
      <c r="C33" s="26" t="n">
        <f aca="false">(SUMPRODUCT(Base!$B$32:$K$32,1/(1+B33)^(Base!$B$24:$K$24-0.5))+Base!$K$29*(1+Base!$B$10)*(1-Base!$B$14)*(1-Base!$B$10/Base!$B$16)/(B33-Base!$B$10)/(1+B33)^9.5+Base!$B$19)/Base!$B$20</f>
        <v>256.151769256278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0.11</v>
      </c>
    </row>
    <row r="9" customFormat="false" ht="15" hidden="false" customHeight="false" outlineLevel="0" collapsed="false">
      <c r="A9" s="7" t="s">
        <v>45</v>
      </c>
      <c r="B9" s="16" t="n">
        <v>0.1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0.62</v>
      </c>
    </row>
    <row r="12" customFormat="false" ht="15" hidden="false" customHeight="false" outlineLevel="0" collapsed="false">
      <c r="A12" s="7" t="s">
        <v>49</v>
      </c>
      <c r="B12" s="16" t="n">
        <v>0.63</v>
      </c>
    </row>
    <row r="13" customFormat="false" ht="15" hidden="false" customHeight="false" outlineLevel="0" collapsed="false">
      <c r="A13" s="7" t="s">
        <v>50</v>
      </c>
      <c r="B13" s="27" t="n">
        <v>3</v>
      </c>
    </row>
    <row r="14" customFormat="false" ht="15" hidden="false" customHeight="false" outlineLevel="0" collapsed="false">
      <c r="A14" s="7" t="s">
        <v>51</v>
      </c>
      <c r="B14" s="16" t="n">
        <v>0.19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0.4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0.0873941677914986</v>
      </c>
    </row>
    <row r="19" customFormat="false" ht="15" hidden="false" customHeight="false" outlineLevel="0" collapsed="false">
      <c r="A19" s="7" t="s">
        <v>58</v>
      </c>
      <c r="B19" s="15" t="n">
        <v>-10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1.898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0.11</v>
      </c>
      <c r="C26" s="23" t="n">
        <f aca="false">$B$9</f>
        <v>0.1</v>
      </c>
      <c r="D26" s="23" t="n">
        <f aca="false">$B$9+($B$10-$B$9)*(D24-2)/8</f>
        <v>0.09125</v>
      </c>
      <c r="E26" s="23" t="n">
        <f aca="false">$B$9+($B$10-$B$9)*(E24-2)/8</f>
        <v>0.0825</v>
      </c>
      <c r="F26" s="23" t="n">
        <f aca="false">$B$9+($B$10-$B$9)*(F24-2)/8</f>
        <v>0.07375</v>
      </c>
      <c r="G26" s="23" t="n">
        <f aca="false">$B$9+($B$10-$B$9)*(G24-2)/8</f>
        <v>0.065</v>
      </c>
      <c r="H26" s="23" t="n">
        <f aca="false">$B$9+($B$10-$B$9)*(H24-2)/8</f>
        <v>0.05625</v>
      </c>
      <c r="I26" s="23" t="n">
        <f aca="false">$B$9+($B$10-$B$9)*(I24-2)/8</f>
        <v>0.0475</v>
      </c>
      <c r="J26" s="23" t="n">
        <f aca="false">$B$9+($B$10-$B$9)*(J24-2)/8</f>
        <v>0.03875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49.95</v>
      </c>
      <c r="C27" s="14" t="n">
        <f aca="false">B27*(1+C26)</f>
        <v>54.945</v>
      </c>
      <c r="D27" s="14" t="n">
        <f aca="false">C27*(1+D26)</f>
        <v>59.95873125</v>
      </c>
      <c r="E27" s="14" t="n">
        <f aca="false">D27*(1+E26)</f>
        <v>64.905326578125</v>
      </c>
      <c r="F27" s="14" t="n">
        <f aca="false">E27*(1+F26)</f>
        <v>69.6920944132617</v>
      </c>
      <c r="G27" s="14" t="n">
        <f aca="false">F27*(1+G26)</f>
        <v>74.2220805501237</v>
      </c>
      <c r="H27" s="14" t="n">
        <f aca="false">G27*(1+H26)</f>
        <v>78.3970725810682</v>
      </c>
      <c r="I27" s="14" t="n">
        <f aca="false">H27*(1+I26)</f>
        <v>82.1209335286689</v>
      </c>
      <c r="J27" s="14" t="n">
        <f aca="false">I27*(1+J26)</f>
        <v>85.3031197029049</v>
      </c>
      <c r="K27" s="14" t="n">
        <f aca="false">J27*(1+K26)</f>
        <v>87.862213293992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0.623333333333333</v>
      </c>
      <c r="C28" s="23" t="n">
        <f aca="false">$B$11+($B$12-$B$11)*MIN(1,C24/$B$13)</f>
        <v>0.626666666666667</v>
      </c>
      <c r="D28" s="23" t="n">
        <f aca="false">$B$11+($B$12-$B$11)*MIN(1,D24/$B$13)</f>
        <v>0.63</v>
      </c>
      <c r="E28" s="23" t="n">
        <f aca="false">$B$11+($B$12-$B$11)*MIN(1,E24/$B$13)</f>
        <v>0.63</v>
      </c>
      <c r="F28" s="23" t="n">
        <f aca="false">$B$11+($B$12-$B$11)*MIN(1,F24/$B$13)</f>
        <v>0.63</v>
      </c>
      <c r="G28" s="23" t="n">
        <f aca="false">$B$11+($B$12-$B$11)*MIN(1,G24/$B$13)</f>
        <v>0.63</v>
      </c>
      <c r="H28" s="23" t="n">
        <f aca="false">$B$11+($B$12-$B$11)*MIN(1,H24/$B$13)</f>
        <v>0.63</v>
      </c>
      <c r="I28" s="23" t="n">
        <f aca="false">$B$11+($B$12-$B$11)*MIN(1,I24/$B$13)</f>
        <v>0.63</v>
      </c>
      <c r="J28" s="23" t="n">
        <f aca="false">$B$11+($B$12-$B$11)*MIN(1,J24/$B$13)</f>
        <v>0.63</v>
      </c>
      <c r="K28" s="23" t="n">
        <f aca="false">$B$11+($B$12-$B$11)*MIN(1,K24/$B$13)</f>
        <v>0.63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31.1355</v>
      </c>
      <c r="C29" s="14" t="n">
        <f aca="false">C27*C28</f>
        <v>34.4322</v>
      </c>
      <c r="D29" s="14" t="n">
        <f aca="false">D27*D28</f>
        <v>37.7740006875</v>
      </c>
      <c r="E29" s="14" t="n">
        <f aca="false">E27*E28</f>
        <v>40.8903557442188</v>
      </c>
      <c r="F29" s="14" t="n">
        <f aca="false">F27*F28</f>
        <v>43.9060194803549</v>
      </c>
      <c r="G29" s="14" t="n">
        <f aca="false">G27*G28</f>
        <v>46.759910746578</v>
      </c>
      <c r="H29" s="14" t="n">
        <f aca="false">H27*H28</f>
        <v>49.390155726073</v>
      </c>
      <c r="I29" s="14" t="n">
        <f aca="false">I27*I28</f>
        <v>51.7361881230614</v>
      </c>
      <c r="J29" s="14" t="n">
        <f aca="false">J27*J28</f>
        <v>53.7409654128301</v>
      </c>
      <c r="K29" s="14" t="n">
        <f aca="false">K27*K28</f>
        <v>55.353194375215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25.219755</v>
      </c>
      <c r="C30" s="14" t="n">
        <f aca="false">C29*(1-$B$14)</f>
        <v>27.890082</v>
      </c>
      <c r="D30" s="14" t="n">
        <f aca="false">D29*(1-$B$14)</f>
        <v>30.596940556875</v>
      </c>
      <c r="E30" s="14" t="n">
        <f aca="false">E29*(1-$B$14)</f>
        <v>33.1211881528172</v>
      </c>
      <c r="F30" s="14" t="n">
        <f aca="false">F29*(1-$B$14)</f>
        <v>35.5638757790875</v>
      </c>
      <c r="G30" s="14" t="n">
        <f aca="false">G29*(1-$B$14)</f>
        <v>37.8755277047281</v>
      </c>
      <c r="H30" s="14" t="n">
        <f aca="false">H29*(1-$B$14)</f>
        <v>40.0060261381191</v>
      </c>
      <c r="I30" s="14" t="n">
        <f aca="false">I29*(1-$B$14)</f>
        <v>41.9063123796798</v>
      </c>
      <c r="J30" s="14" t="n">
        <f aca="false">J29*(1-$B$14)</f>
        <v>43.5301819843924</v>
      </c>
      <c r="K30" s="14" t="n">
        <f aca="false">K29*(1-$B$14)</f>
        <v>44.8360874439241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1.2375</v>
      </c>
      <c r="C31" s="14" t="n">
        <f aca="false">IF(ISNUMBER(C25),C25,(C27-B27)/$B$15)</f>
        <v>1.24875</v>
      </c>
      <c r="D31" s="14" t="n">
        <f aca="false">IF(ISNUMBER(D25),D25,(D27-C27)/$B$15)</f>
        <v>1.2534328125</v>
      </c>
      <c r="E31" s="14" t="n">
        <f aca="false">IF(ISNUMBER(E25),E25,(E27-D27)/$B$15)</f>
        <v>1.23664883203125</v>
      </c>
      <c r="F31" s="14" t="n">
        <f aca="false">IF(ISNUMBER(F25),F25,(F27-E27)/$B$15)</f>
        <v>1.19669195878418</v>
      </c>
      <c r="G31" s="14" t="n">
        <f aca="false">IF(ISNUMBER(G25),G25,(G27-F27)/$B$15)</f>
        <v>1.1324965342155</v>
      </c>
      <c r="H31" s="14" t="n">
        <f aca="false">IF(ISNUMBER(H25),H25,(H27-G27)/$B$15)</f>
        <v>1.04374800773611</v>
      </c>
      <c r="I31" s="14" t="n">
        <f aca="false">IF(ISNUMBER(I25),I25,(I27-H27)/$B$15)</f>
        <v>0.930965236900185</v>
      </c>
      <c r="J31" s="14" t="n">
        <f aca="false">IF(ISNUMBER(J25),J25,(J27-I27)/$B$15)</f>
        <v>0.795546543558981</v>
      </c>
      <c r="K31" s="14" t="n">
        <f aca="false">IF(ISNUMBER(K25),K25,(K27-J27)/$B$15)</f>
        <v>0.639773397771787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23.982255</v>
      </c>
      <c r="C32" s="31" t="n">
        <f aca="false">C30-C31</f>
        <v>26.641332</v>
      </c>
      <c r="D32" s="31" t="n">
        <f aca="false">D30-D31</f>
        <v>29.343507744375</v>
      </c>
      <c r="E32" s="31" t="n">
        <f aca="false">E30-E31</f>
        <v>31.8845393207859</v>
      </c>
      <c r="F32" s="31" t="n">
        <f aca="false">F30-F31</f>
        <v>34.3671838203033</v>
      </c>
      <c r="G32" s="31" t="n">
        <f aca="false">G30-G31</f>
        <v>36.7430311705126</v>
      </c>
      <c r="H32" s="31" t="n">
        <f aca="false">H30-H31</f>
        <v>38.962278130383</v>
      </c>
      <c r="I32" s="31" t="n">
        <f aca="false">I30-I31</f>
        <v>40.9753471427796</v>
      </c>
      <c r="J32" s="31" t="n">
        <f aca="false">J30-J31</f>
        <v>42.7346354408334</v>
      </c>
      <c r="K32" s="31" t="n">
        <f aca="false">K30-K31</f>
        <v>44.1963140461523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0.958973266293972</v>
      </c>
      <c r="C33" s="32" t="n">
        <f aca="false">1/(1+$B$18)^(C24-0.5)</f>
        <v>0.881900321611665</v>
      </c>
      <c r="D33" s="32" t="n">
        <f aca="false">1/(1+$B$18)^(D24-0.5)</f>
        <v>0.811021750652579</v>
      </c>
      <c r="E33" s="32" t="n">
        <f aca="false">1/(1+$B$18)^(E24-0.5)</f>
        <v>0.745839709900014</v>
      </c>
      <c r="F33" s="32" t="n">
        <f aca="false">1/(1+$B$18)^(F24-0.5)</f>
        <v>0.685896367657385</v>
      </c>
      <c r="G33" s="32" t="n">
        <f aca="false">1/(1+$B$18)^(G24-0.5)</f>
        <v>0.63077068828725</v>
      </c>
      <c r="H33" s="32" t="n">
        <f aca="false">1/(1+$B$18)^(H24-0.5)</f>
        <v>0.580075474901937</v>
      </c>
      <c r="I33" s="32" t="n">
        <f aca="false">1/(1+$B$18)^(I24-0.5)</f>
        <v>0.533454649733934</v>
      </c>
      <c r="J33" s="32" t="n">
        <f aca="false">1/(1+$B$18)^(J24-0.5)</f>
        <v>0.490580753083661</v>
      </c>
      <c r="K33" s="32" t="n">
        <f aca="false">1/(1+$B$18)^(K24-0.5)</f>
        <v>0.45115264327749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22.9983414104449</v>
      </c>
      <c r="C34" s="14" t="n">
        <f aca="false">C32*C33</f>
        <v>23.4949992589632</v>
      </c>
      <c r="D34" s="14" t="n">
        <f aca="false">D32*D33</f>
        <v>23.7982230211305</v>
      </c>
      <c r="E34" s="14" t="n">
        <f aca="false">E32*E33</f>
        <v>23.7807555573106</v>
      </c>
      <c r="F34" s="14" t="n">
        <f aca="false">F32*F33</f>
        <v>23.5723265489597</v>
      </c>
      <c r="G34" s="14" t="n">
        <f aca="false">G32*G33</f>
        <v>23.1764270611841</v>
      </c>
      <c r="H34" s="14" t="n">
        <f aca="false">H32*H33</f>
        <v>22.6010619897433</v>
      </c>
      <c r="I34" s="14" t="n">
        <f aca="false">I32*I33</f>
        <v>21.8584894577778</v>
      </c>
      <c r="J34" s="14" t="n">
        <f aca="false">J32*J33</f>
        <v>20.9647896373197</v>
      </c>
      <c r="K34" s="14" t="n">
        <f aca="false">K32*K33</f>
        <v>19.9392839050437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226.184697847878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46.1811700672418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744.284375154337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335.785863201014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561.970561048892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551.970561048892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290.816944704369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0.07</v>
      </c>
    </row>
    <row r="9" customFormat="false" ht="15" hidden="false" customHeight="false" outlineLevel="0" collapsed="false">
      <c r="A9" s="7" t="s">
        <v>45</v>
      </c>
      <c r="B9" s="16" t="n">
        <v>0.06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0.6</v>
      </c>
    </row>
    <row r="12" customFormat="false" ht="15" hidden="false" customHeight="false" outlineLevel="0" collapsed="false">
      <c r="A12" s="7" t="s">
        <v>49</v>
      </c>
      <c r="B12" s="16" t="n">
        <v>0.58</v>
      </c>
    </row>
    <row r="13" customFormat="false" ht="15" hidden="false" customHeight="false" outlineLevel="0" collapsed="false">
      <c r="A13" s="7" t="s">
        <v>50</v>
      </c>
      <c r="B13" s="27" t="n">
        <v>3</v>
      </c>
    </row>
    <row r="14" customFormat="false" ht="15" hidden="false" customHeight="false" outlineLevel="0" collapsed="false">
      <c r="A14" s="7" t="s">
        <v>51</v>
      </c>
      <c r="B14" s="16" t="n">
        <v>0.19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0.4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0.0973941677914986</v>
      </c>
    </row>
    <row r="19" customFormat="false" ht="15" hidden="false" customHeight="false" outlineLevel="0" collapsed="false">
      <c r="A19" s="7" t="s">
        <v>58</v>
      </c>
      <c r="B19" s="15" t="n">
        <v>-10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1.898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0.07</v>
      </c>
      <c r="C26" s="23" t="n">
        <f aca="false">$B$9</f>
        <v>0.06</v>
      </c>
      <c r="D26" s="23" t="n">
        <f aca="false">$B$9+($B$10-$B$9)*(D24-2)/8</f>
        <v>0.05625</v>
      </c>
      <c r="E26" s="23" t="n">
        <f aca="false">$B$9+($B$10-$B$9)*(E24-2)/8</f>
        <v>0.0525</v>
      </c>
      <c r="F26" s="23" t="n">
        <f aca="false">$B$9+($B$10-$B$9)*(F24-2)/8</f>
        <v>0.04875</v>
      </c>
      <c r="G26" s="23" t="n">
        <f aca="false">$B$9+($B$10-$B$9)*(G24-2)/8</f>
        <v>0.045</v>
      </c>
      <c r="H26" s="23" t="n">
        <f aca="false">$B$9+($B$10-$B$9)*(H24-2)/8</f>
        <v>0.04125</v>
      </c>
      <c r="I26" s="23" t="n">
        <f aca="false">$B$9+($B$10-$B$9)*(I24-2)/8</f>
        <v>0.0375</v>
      </c>
      <c r="J26" s="23" t="n">
        <f aca="false">$B$9+($B$10-$B$9)*(J24-2)/8</f>
        <v>0.03375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48.15</v>
      </c>
      <c r="C27" s="14" t="n">
        <f aca="false">B27*(1+C26)</f>
        <v>51.039</v>
      </c>
      <c r="D27" s="14" t="n">
        <f aca="false">C27*(1+D26)</f>
        <v>53.90994375</v>
      </c>
      <c r="E27" s="14" t="n">
        <f aca="false">D27*(1+E26)</f>
        <v>56.740215796875</v>
      </c>
      <c r="F27" s="14" t="n">
        <f aca="false">E27*(1+F26)</f>
        <v>59.5063013169727</v>
      </c>
      <c r="G27" s="14" t="n">
        <f aca="false">F27*(1+G26)</f>
        <v>62.1840848762364</v>
      </c>
      <c r="H27" s="14" t="n">
        <f aca="false">G27*(1+H26)</f>
        <v>64.7491783773812</v>
      </c>
      <c r="I27" s="14" t="n">
        <f aca="false">H27*(1+I26)</f>
        <v>67.177272566533</v>
      </c>
      <c r="J27" s="14" t="n">
        <f aca="false">I27*(1+J26)</f>
        <v>69.4445055156535</v>
      </c>
      <c r="K27" s="14" t="n">
        <f aca="false">J27*(1+K26)</f>
        <v>71.5278406811231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0.593333333333333</v>
      </c>
      <c r="C28" s="23" t="n">
        <f aca="false">$B$11+($B$12-$B$11)*MIN(1,C24/$B$13)</f>
        <v>0.586666666666667</v>
      </c>
      <c r="D28" s="23" t="n">
        <f aca="false">$B$11+($B$12-$B$11)*MIN(1,D24/$B$13)</f>
        <v>0.58</v>
      </c>
      <c r="E28" s="23" t="n">
        <f aca="false">$B$11+($B$12-$B$11)*MIN(1,E24/$B$13)</f>
        <v>0.58</v>
      </c>
      <c r="F28" s="23" t="n">
        <f aca="false">$B$11+($B$12-$B$11)*MIN(1,F24/$B$13)</f>
        <v>0.58</v>
      </c>
      <c r="G28" s="23" t="n">
        <f aca="false">$B$11+($B$12-$B$11)*MIN(1,G24/$B$13)</f>
        <v>0.58</v>
      </c>
      <c r="H28" s="23" t="n">
        <f aca="false">$B$11+($B$12-$B$11)*MIN(1,H24/$B$13)</f>
        <v>0.58</v>
      </c>
      <c r="I28" s="23" t="n">
        <f aca="false">$B$11+($B$12-$B$11)*MIN(1,I24/$B$13)</f>
        <v>0.58</v>
      </c>
      <c r="J28" s="23" t="n">
        <f aca="false">$B$11+($B$12-$B$11)*MIN(1,J24/$B$13)</f>
        <v>0.58</v>
      </c>
      <c r="K28" s="23" t="n">
        <f aca="false">$B$11+($B$12-$B$11)*MIN(1,K24/$B$13)</f>
        <v>0.58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28.569</v>
      </c>
      <c r="C29" s="14" t="n">
        <f aca="false">C27*C28</f>
        <v>29.94288</v>
      </c>
      <c r="D29" s="14" t="n">
        <f aca="false">D27*D28</f>
        <v>31.267767375</v>
      </c>
      <c r="E29" s="14" t="n">
        <f aca="false">E27*E28</f>
        <v>32.9093251621875</v>
      </c>
      <c r="F29" s="14" t="n">
        <f aca="false">F27*F28</f>
        <v>34.5136547638441</v>
      </c>
      <c r="G29" s="14" t="n">
        <f aca="false">G27*G28</f>
        <v>36.0667692282171</v>
      </c>
      <c r="H29" s="14" t="n">
        <f aca="false">H27*H28</f>
        <v>37.5545234588811</v>
      </c>
      <c r="I29" s="14" t="n">
        <f aca="false">I27*I28</f>
        <v>38.9628180885891</v>
      </c>
      <c r="J29" s="14" t="n">
        <f aca="false">J27*J28</f>
        <v>40.277813199079</v>
      </c>
      <c r="K29" s="14" t="n">
        <f aca="false">K27*K28</f>
        <v>41.4861475950514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23.14089</v>
      </c>
      <c r="C30" s="14" t="n">
        <f aca="false">C29*(1-$B$14)</f>
        <v>24.2537328</v>
      </c>
      <c r="D30" s="14" t="n">
        <f aca="false">D29*(1-$B$14)</f>
        <v>25.32689157375</v>
      </c>
      <c r="E30" s="14" t="n">
        <f aca="false">E29*(1-$B$14)</f>
        <v>26.6565533813719</v>
      </c>
      <c r="F30" s="14" t="n">
        <f aca="false">F29*(1-$B$14)</f>
        <v>27.9560603587138</v>
      </c>
      <c r="G30" s="14" t="n">
        <f aca="false">G29*(1-$B$14)</f>
        <v>29.2140830748559</v>
      </c>
      <c r="H30" s="14" t="n">
        <f aca="false">H29*(1-$B$14)</f>
        <v>30.4191640016937</v>
      </c>
      <c r="I30" s="14" t="n">
        <f aca="false">I29*(1-$B$14)</f>
        <v>31.5598826517572</v>
      </c>
      <c r="J30" s="14" t="n">
        <f aca="false">J29*(1-$B$14)</f>
        <v>32.625028691254</v>
      </c>
      <c r="K30" s="14" t="n">
        <f aca="false">K29*(1-$B$14)</f>
        <v>33.6037795519916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0.787500000000001</v>
      </c>
      <c r="C31" s="14" t="n">
        <f aca="false">IF(ISNUMBER(C25),C25,(C27-B27)/$B$15)</f>
        <v>0.722250000000001</v>
      </c>
      <c r="D31" s="14" t="n">
        <f aca="false">IF(ISNUMBER(D25),D25,(D27-C27)/$B$15)</f>
        <v>0.717735937499999</v>
      </c>
      <c r="E31" s="14" t="n">
        <f aca="false">IF(ISNUMBER(E25),E25,(E27-D27)/$B$15)</f>
        <v>0.707568011718751</v>
      </c>
      <c r="F31" s="14" t="n">
        <f aca="false">IF(ISNUMBER(F25),F25,(F27-E27)/$B$15)</f>
        <v>0.691521380024415</v>
      </c>
      <c r="G31" s="14" t="n">
        <f aca="false">IF(ISNUMBER(G25),G25,(G27-F27)/$B$15)</f>
        <v>0.669445889815941</v>
      </c>
      <c r="H31" s="14" t="n">
        <f aca="false">IF(ISNUMBER(H25),H25,(H27-G27)/$B$15)</f>
        <v>0.641273375286188</v>
      </c>
      <c r="I31" s="14" t="n">
        <f aca="false">IF(ISNUMBER(I25),I25,(I27-H27)/$B$15)</f>
        <v>0.607023547287952</v>
      </c>
      <c r="J31" s="14" t="n">
        <f aca="false">IF(ISNUMBER(J25),J25,(J27-I27)/$B$15)</f>
        <v>0.566808237280121</v>
      </c>
      <c r="K31" s="14" t="n">
        <f aca="false">IF(ISNUMBER(K25),K25,(K27-J27)/$B$15)</f>
        <v>0.520833791367402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22.35339</v>
      </c>
      <c r="C32" s="31" t="n">
        <f aca="false">C30-C31</f>
        <v>23.5314828</v>
      </c>
      <c r="D32" s="31" t="n">
        <f aca="false">D30-D31</f>
        <v>24.60915563625</v>
      </c>
      <c r="E32" s="31" t="n">
        <f aca="false">E30-E31</f>
        <v>25.9489853696531</v>
      </c>
      <c r="F32" s="31" t="n">
        <f aca="false">F30-F31</f>
        <v>27.2645389786893</v>
      </c>
      <c r="G32" s="31" t="n">
        <f aca="false">G30-G31</f>
        <v>28.5446371850399</v>
      </c>
      <c r="H32" s="31" t="n">
        <f aca="false">H30-H31</f>
        <v>29.7778906264075</v>
      </c>
      <c r="I32" s="31" t="n">
        <f aca="false">I30-I31</f>
        <v>30.9528591044692</v>
      </c>
      <c r="J32" s="31" t="n">
        <f aca="false">J30-J31</f>
        <v>32.0582204539739</v>
      </c>
      <c r="K32" s="31" t="n">
        <f aca="false">K30-K31</f>
        <v>33.0829457606242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0.954593946786758</v>
      </c>
      <c r="C33" s="32" t="n">
        <f aca="false">1/(1+$B$18)^(C24-0.5)</f>
        <v>0.869873355266572</v>
      </c>
      <c r="D33" s="32" t="n">
        <f aca="false">1/(1+$B$18)^(D24-0.5)</f>
        <v>0.792671749857381</v>
      </c>
      <c r="E33" s="32" t="n">
        <f aca="false">1/(1+$B$18)^(E24-0.5)</f>
        <v>0.722321817558617</v>
      </c>
      <c r="F33" s="32" t="n">
        <f aca="false">1/(1+$B$18)^(F24-0.5)</f>
        <v>0.658215469663272</v>
      </c>
      <c r="G33" s="32" t="n">
        <f aca="false">1/(1+$B$18)^(G24-0.5)</f>
        <v>0.599798585578351</v>
      </c>
      <c r="H33" s="32" t="n">
        <f aca="false">1/(1+$B$18)^(H24-0.5)</f>
        <v>0.546566223133337</v>
      </c>
      <c r="I33" s="32" t="n">
        <f aca="false">1/(1+$B$18)^(I24-0.5)</f>
        <v>0.498058253975688</v>
      </c>
      <c r="J33" s="32" t="n">
        <f aca="false">1/(1+$B$18)^(J24-0.5)</f>
        <v>0.453855386326709</v>
      </c>
      <c r="K33" s="32" t="n">
        <f aca="false">1/(1+$B$18)^(K24-0.5)</f>
        <v>0.413575540719422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21.3384107841637</v>
      </c>
      <c r="C34" s="14" t="n">
        <f aca="false">C32*C33</f>
        <v>20.4694098976336</v>
      </c>
      <c r="D34" s="14" t="n">
        <f aca="false">D32*D33</f>
        <v>19.5069824606989</v>
      </c>
      <c r="E34" s="14" t="n">
        <f aca="false">E32*E33</f>
        <v>18.7435182760098</v>
      </c>
      <c r="F34" s="14" t="n">
        <f aca="false">F32*F33</f>
        <v>17.9459413290106</v>
      </c>
      <c r="G34" s="14" t="n">
        <f aca="false">G32*G33</f>
        <v>17.1210330094341</v>
      </c>
      <c r="H34" s="14" t="n">
        <f aca="false">H32*H33</f>
        <v>16.2755892125531</v>
      </c>
      <c r="I34" s="14" t="n">
        <f aca="false">I32*I33</f>
        <v>15.4163269611274</v>
      </c>
      <c r="J34" s="14" t="n">
        <f aca="false">J32*J33</f>
        <v>14.5497960290851</v>
      </c>
      <c r="K34" s="14" t="n">
        <f aca="false">K32*K33</f>
        <v>13.6822971815415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175.049305141258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34.6118929385514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475.05595836141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196.471524851303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371.520829992561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361.520829992561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190.4746206494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0.13</v>
      </c>
    </row>
    <row r="9" customFormat="false" ht="15" hidden="false" customHeight="false" outlineLevel="0" collapsed="false">
      <c r="A9" s="7" t="s">
        <v>45</v>
      </c>
      <c r="B9" s="16" t="n">
        <v>0.12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0.63</v>
      </c>
    </row>
    <row r="12" customFormat="false" ht="15" hidden="false" customHeight="false" outlineLevel="0" collapsed="false">
      <c r="A12" s="7" t="s">
        <v>49</v>
      </c>
      <c r="B12" s="16" t="n">
        <v>0.66</v>
      </c>
    </row>
    <row r="13" customFormat="false" ht="15" hidden="false" customHeight="false" outlineLevel="0" collapsed="false">
      <c r="A13" s="7" t="s">
        <v>50</v>
      </c>
      <c r="B13" s="27" t="n">
        <v>3</v>
      </c>
    </row>
    <row r="14" customFormat="false" ht="15" hidden="false" customHeight="false" outlineLevel="0" collapsed="false">
      <c r="A14" s="7" t="s">
        <v>51</v>
      </c>
      <c r="B14" s="16" t="n">
        <v>0.19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0.4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0.0773941677914986</v>
      </c>
    </row>
    <row r="19" customFormat="false" ht="15" hidden="false" customHeight="false" outlineLevel="0" collapsed="false">
      <c r="A19" s="7" t="s">
        <v>58</v>
      </c>
      <c r="B19" s="15" t="n">
        <v>-10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1.898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0.13</v>
      </c>
      <c r="C26" s="23" t="n">
        <f aca="false">$B$9</f>
        <v>0.12</v>
      </c>
      <c r="D26" s="23" t="n">
        <f aca="false">$B$9+($B$10-$B$9)*(D24-2)/8</f>
        <v>0.10875</v>
      </c>
      <c r="E26" s="23" t="n">
        <f aca="false">$B$9+($B$10-$B$9)*(E24-2)/8</f>
        <v>0.0975</v>
      </c>
      <c r="F26" s="23" t="n">
        <f aca="false">$B$9+($B$10-$B$9)*(F24-2)/8</f>
        <v>0.08625</v>
      </c>
      <c r="G26" s="23" t="n">
        <f aca="false">$B$9+($B$10-$B$9)*(G24-2)/8</f>
        <v>0.075</v>
      </c>
      <c r="H26" s="23" t="n">
        <f aca="false">$B$9+($B$10-$B$9)*(H24-2)/8</f>
        <v>0.06375</v>
      </c>
      <c r="I26" s="23" t="n">
        <f aca="false">$B$9+($B$10-$B$9)*(I24-2)/8</f>
        <v>0.0525</v>
      </c>
      <c r="J26" s="23" t="n">
        <f aca="false">$B$9+($B$10-$B$9)*(J24-2)/8</f>
        <v>0.04125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50.85</v>
      </c>
      <c r="C27" s="14" t="n">
        <f aca="false">B27*(1+C26)</f>
        <v>56.952</v>
      </c>
      <c r="D27" s="14" t="n">
        <f aca="false">C27*(1+D26)</f>
        <v>63.14553</v>
      </c>
      <c r="E27" s="14" t="n">
        <f aca="false">D27*(1+E26)</f>
        <v>69.302219175</v>
      </c>
      <c r="F27" s="14" t="n">
        <f aca="false">E27*(1+F26)</f>
        <v>75.2795355788437</v>
      </c>
      <c r="G27" s="14" t="n">
        <f aca="false">F27*(1+G26)</f>
        <v>80.925500747257</v>
      </c>
      <c r="H27" s="14" t="n">
        <f aca="false">G27*(1+H26)</f>
        <v>86.0845014198947</v>
      </c>
      <c r="I27" s="14" t="n">
        <f aca="false">H27*(1+I26)</f>
        <v>90.6039377444391</v>
      </c>
      <c r="J27" s="14" t="n">
        <f aca="false">I27*(1+J26)</f>
        <v>94.3413501763972</v>
      </c>
      <c r="K27" s="14" t="n">
        <f aca="false">J27*(1+K26)</f>
        <v>97.1715906816892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0.64</v>
      </c>
      <c r="C28" s="23" t="n">
        <f aca="false">$B$11+($B$12-$B$11)*MIN(1,C24/$B$13)</f>
        <v>0.65</v>
      </c>
      <c r="D28" s="23" t="n">
        <f aca="false">$B$11+($B$12-$B$11)*MIN(1,D24/$B$13)</f>
        <v>0.66</v>
      </c>
      <c r="E28" s="23" t="n">
        <f aca="false">$B$11+($B$12-$B$11)*MIN(1,E24/$B$13)</f>
        <v>0.66</v>
      </c>
      <c r="F28" s="23" t="n">
        <f aca="false">$B$11+($B$12-$B$11)*MIN(1,F24/$B$13)</f>
        <v>0.66</v>
      </c>
      <c r="G28" s="23" t="n">
        <f aca="false">$B$11+($B$12-$B$11)*MIN(1,G24/$B$13)</f>
        <v>0.66</v>
      </c>
      <c r="H28" s="23" t="n">
        <f aca="false">$B$11+($B$12-$B$11)*MIN(1,H24/$B$13)</f>
        <v>0.66</v>
      </c>
      <c r="I28" s="23" t="n">
        <f aca="false">$B$11+($B$12-$B$11)*MIN(1,I24/$B$13)</f>
        <v>0.66</v>
      </c>
      <c r="J28" s="23" t="n">
        <f aca="false">$B$11+($B$12-$B$11)*MIN(1,J24/$B$13)</f>
        <v>0.66</v>
      </c>
      <c r="K28" s="23" t="n">
        <f aca="false">$B$11+($B$12-$B$11)*MIN(1,K24/$B$13)</f>
        <v>0.66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32.544</v>
      </c>
      <c r="C29" s="14" t="n">
        <f aca="false">C27*C28</f>
        <v>37.0188</v>
      </c>
      <c r="D29" s="14" t="n">
        <f aca="false">D27*D28</f>
        <v>41.6760498</v>
      </c>
      <c r="E29" s="14" t="n">
        <f aca="false">E27*E28</f>
        <v>45.7394646555</v>
      </c>
      <c r="F29" s="14" t="n">
        <f aca="false">F27*F28</f>
        <v>49.6844934820369</v>
      </c>
      <c r="G29" s="14" t="n">
        <f aca="false">G27*G28</f>
        <v>53.4108304931896</v>
      </c>
      <c r="H29" s="14" t="n">
        <f aca="false">H27*H28</f>
        <v>56.8157709371305</v>
      </c>
      <c r="I29" s="14" t="n">
        <f aca="false">I27*I28</f>
        <v>59.7985989113298</v>
      </c>
      <c r="J29" s="14" t="n">
        <f aca="false">J27*J28</f>
        <v>62.2652911164222</v>
      </c>
      <c r="K29" s="14" t="n">
        <f aca="false">K27*K28</f>
        <v>64.1332498499149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26.36064</v>
      </c>
      <c r="C30" s="14" t="n">
        <f aca="false">C29*(1-$B$14)</f>
        <v>29.985228</v>
      </c>
      <c r="D30" s="14" t="n">
        <f aca="false">D29*(1-$B$14)</f>
        <v>33.757600338</v>
      </c>
      <c r="E30" s="14" t="n">
        <f aca="false">E29*(1-$B$14)</f>
        <v>37.048966370955</v>
      </c>
      <c r="F30" s="14" t="n">
        <f aca="false">F29*(1-$B$14)</f>
        <v>40.2444397204499</v>
      </c>
      <c r="G30" s="14" t="n">
        <f aca="false">G29*(1-$B$14)</f>
        <v>43.2627726994836</v>
      </c>
      <c r="H30" s="14" t="n">
        <f aca="false">H29*(1-$B$14)</f>
        <v>46.0207744590757</v>
      </c>
      <c r="I30" s="14" t="n">
        <f aca="false">I29*(1-$B$14)</f>
        <v>48.4368651181772</v>
      </c>
      <c r="J30" s="14" t="n">
        <f aca="false">J29*(1-$B$14)</f>
        <v>50.434885804302</v>
      </c>
      <c r="K30" s="14" t="n">
        <f aca="false">K29*(1-$B$14)</f>
        <v>51.947932378431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1.4625</v>
      </c>
      <c r="C31" s="14" t="n">
        <f aca="false">IF(ISNUMBER(C25),C25,(C27-B27)/$B$15)</f>
        <v>1.5255</v>
      </c>
      <c r="D31" s="14" t="n">
        <f aca="false">IF(ISNUMBER(D25),D25,(D27-C27)/$B$15)</f>
        <v>1.5483825</v>
      </c>
      <c r="E31" s="14" t="n">
        <f aca="false">IF(ISNUMBER(E25),E25,(E27-D27)/$B$15)</f>
        <v>1.53917229375</v>
      </c>
      <c r="F31" s="14" t="n">
        <f aca="false">IF(ISNUMBER(F25),F25,(F27-E27)/$B$15)</f>
        <v>1.49432910096094</v>
      </c>
      <c r="G31" s="14" t="n">
        <f aca="false">IF(ISNUMBER(G25),G25,(G27-F27)/$B$15)</f>
        <v>1.41149129210332</v>
      </c>
      <c r="H31" s="14" t="n">
        <f aca="false">IF(ISNUMBER(H25),H25,(H27-G27)/$B$15)</f>
        <v>1.28975016815941</v>
      </c>
      <c r="I31" s="14" t="n">
        <f aca="false">IF(ISNUMBER(I25),I25,(I27-H27)/$B$15)</f>
        <v>1.12985908113612</v>
      </c>
      <c r="J31" s="14" t="n">
        <f aca="false">IF(ISNUMBER(J25),J25,(J27-I27)/$B$15)</f>
        <v>0.93435310798953</v>
      </c>
      <c r="K31" s="14" t="n">
        <f aca="false">IF(ISNUMBER(K25),K25,(K27-J27)/$B$15)</f>
        <v>0.707560126322981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24.89814</v>
      </c>
      <c r="C32" s="31" t="n">
        <f aca="false">C30-C31</f>
        <v>28.459728</v>
      </c>
      <c r="D32" s="31" t="n">
        <f aca="false">D30-D31</f>
        <v>32.209217838</v>
      </c>
      <c r="E32" s="31" t="n">
        <f aca="false">E30-E31</f>
        <v>35.509794077205</v>
      </c>
      <c r="F32" s="31" t="n">
        <f aca="false">F30-F31</f>
        <v>38.7501106194889</v>
      </c>
      <c r="G32" s="31" t="n">
        <f aca="false">G30-G31</f>
        <v>41.8512814073803</v>
      </c>
      <c r="H32" s="31" t="n">
        <f aca="false">H30-H31</f>
        <v>44.7310242909163</v>
      </c>
      <c r="I32" s="31" t="n">
        <f aca="false">I30-I31</f>
        <v>47.307006037041</v>
      </c>
      <c r="J32" s="31" t="n">
        <f aca="false">J30-J31</f>
        <v>49.5005326963124</v>
      </c>
      <c r="K32" s="31" t="n">
        <f aca="false">K30-K31</f>
        <v>51.240372252108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0.963413416183741</v>
      </c>
      <c r="C33" s="32" t="n">
        <f aca="false">1/(1+$B$18)^(C24-0.5)</f>
        <v>0.894207008896845</v>
      </c>
      <c r="D33" s="32" t="n">
        <f aca="false">1/(1+$B$18)^(D24-0.5)</f>
        <v>0.829972015469361</v>
      </c>
      <c r="E33" s="32" t="n">
        <f aca="false">1/(1+$B$18)^(E24-0.5)</f>
        <v>0.770351316427378</v>
      </c>
      <c r="F33" s="32" t="n">
        <f aca="false">1/(1+$B$18)^(F24-0.5)</f>
        <v>0.715013445827804</v>
      </c>
      <c r="G33" s="32" t="n">
        <f aca="false">1/(1+$B$18)^(G24-0.5)</f>
        <v>0.663650748447504</v>
      </c>
      <c r="H33" s="32" t="n">
        <f aca="false">1/(1+$B$18)^(H24-0.5)</f>
        <v>0.615977669350013</v>
      </c>
      <c r="I33" s="32" t="n">
        <f aca="false">1/(1+$B$18)^(I24-0.5)</f>
        <v>0.57172916632051</v>
      </c>
      <c r="J33" s="32" t="n">
        <f aca="false">1/(1+$B$18)^(J24-0.5)</f>
        <v>0.53065923634288</v>
      </c>
      <c r="K33" s="32" t="n">
        <f aca="false">1/(1+$B$18)^(K24-0.5)</f>
        <v>0.492539547926693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23.9872021140211</v>
      </c>
      <c r="C34" s="14" t="n">
        <f aca="false">C32*C33</f>
        <v>25.4488882488978</v>
      </c>
      <c r="D34" s="14" t="n">
        <f aca="false">D32*D33</f>
        <v>26.7327494456965</v>
      </c>
      <c r="E34" s="14" t="n">
        <f aca="false">E32*E33</f>
        <v>27.35501661344</v>
      </c>
      <c r="F34" s="14" t="n">
        <f aca="false">F32*F33</f>
        <v>27.7068501202494</v>
      </c>
      <c r="G34" s="14" t="n">
        <f aca="false">G32*G33</f>
        <v>27.774634229495</v>
      </c>
      <c r="H34" s="14" t="n">
        <f aca="false">H32*H33</f>
        <v>27.5533120903574</v>
      </c>
      <c r="I34" s="14" t="n">
        <f aca="false">I32*I33</f>
        <v>27.0467951226768</v>
      </c>
      <c r="J34" s="14" t="n">
        <f aca="false">J32*J33</f>
        <v>26.2679148791909</v>
      </c>
      <c r="K34" s="14" t="n">
        <f aca="false">K32*K33</f>
        <v>25.2379097846488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265.111272648674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53.506370349784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1044.29289256194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514.355549205518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779.466821854192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769.466821854192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405.409284433189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Visa (V), fiscal years to September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