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<sst xmlns="http://schemas.openxmlformats.org/spreadsheetml/2006/main" count="203" uniqueCount="85">
  <si>
    <t xml:space="preserve">LDB FINANCE</t>
  </si>
  <si>
    <t xml:space="preserve">TSMC (TSM ADR), per ADR</t>
  </si>
  <si>
    <t xml:space="preserve">Ten-year discounted cash flow (free cash flow to the firm)  ·  Inputs in blue can be changed; everything else recalculates.</t>
  </si>
  <si>
    <t xml:space="preserve">COST OF EQUITY (CAPM)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</si>
  <si>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</si>
  <si>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</si>
  <si>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</si>
  <si>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</si>
  <si>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</si>
  <si>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</si>
  <si>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</si>
  <si>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</si>
  <si>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</si>
  <si>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</si>
  <si>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</si>
  <si>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</si>
  <si>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</si>
  <si>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</si>
  <si>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</si>
  <si>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</si>
  <si>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</si>
  <si>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</si>
  <si>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</si>
  <si>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</si>
  <si>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</si>
  <si>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</si>
  <si>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</si>
  <si>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https://github.com/ldiazbusquets/finance/blob/main/_source/models/tsm.py,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</si>
  <si>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</si>
  <si>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</si>
  <si>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</si>
  <si>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</si>
  <si>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estimate, $176B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</si>
  <si>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</si>
  <si>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</si>
  <si>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</si>
  <si>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</si>
  <si>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</si>
  <si>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</si>
  <si>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</si>
  <si>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</si>
  <si>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</si>
  <si>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</si>
  <si>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</si>
  <si>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</si>
  <si>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</si>
  <si>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</si>
  <si>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</si>
  <si>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Latest balance sheet</t>
  </si>
  <si>
    <t xml:space="preserve">Diluted shares (billions)</t>
  </si>
  <si>
    <t xml:space="preserve">Latest filing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</si>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</sst>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0"/>
    <numFmt numFmtId="167" formatCode="\$#,##0.00;&quot;($&quot;#,##0.00\);\-"/>
    <numFmt numFmtId="168" formatCode="0.0%;\(0.0%\);\-"/>
    <numFmt numFmtId="169" formatCode="#,##0.0;\(#,##0.0\);\-"/>
    <numFmt numFmtId="170" formatCode="0"/>
    <numFmt numFmtId="171" formatCode="0.0"/>
    <numFmt numFmtId="172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1.24</v>
      </c>
      <c r="E9" s="9" t="s">
        <v>9</v>
      </c>
    </row>
    <row r="10" customFormat="false" ht="15" hidden="false" customHeight="false" outlineLevel="0" collapsed="false">
      <c r="A10" s="11" t="s">
        <v>10</v>
      </c>
      <c r="B10" s="12" t="n">
        <f aca="false">B7+B9*B8</f>
        <v>0.1073</v>
      </c>
    </row>
    <row r="12" customFormat="false" ht="19.5" hidden="false" customHeight="true" outlineLevel="0" collapsed="false">
      <c r="A12" s="5" t="s">
        <v>11</v>
      </c>
      <c r="B12" s="6"/>
      <c r="C12" s="6"/>
      <c r="D12" s="6"/>
      <c r="E12" s="6"/>
    </row>
    <row r="13" customFormat="false" ht="30" hidden="false" customHeight="true" outlineLevel="0" collapsed="false">
      <c r="A13" s="13"/>
      <c r="B13" s="14" t="s">
        <v>12</v>
      </c>
      <c r="C13" s="14" t="s">
        <v>13</v>
      </c>
      <c r="D13" s="14" t="s">
        <v>14</v>
      </c>
    </row>
    <row r="14" customFormat="false" ht="15" hidden="false" customHeight="false" outlineLevel="0" collapsed="false">
      <c r="A14" s="7" t="s">
        <v>15</v>
      </c>
      <c r="B14" s="15" t="n">
        <f aca="false">Bear!$B$43</f>
        <v>207.592017159727</v>
      </c>
      <c r="C14" s="15" t="n">
        <f aca="false">Base!$B$43</f>
        <v>411.087529350816</v>
      </c>
      <c r="D14" s="15" t="n">
        <f aca="false">Bull!$B$43</f>
        <v>619.766956553052</v>
      </c>
    </row>
    <row r="15" customFormat="false" ht="15" hidden="false" customHeight="false" outlineLevel="0" collapsed="false">
      <c r="A15" s="7" t="s">
        <v>16</v>
      </c>
      <c r="B15" s="16" t="n">
        <v>0.25</v>
      </c>
      <c r="C15" s="16" t="n">
        <v>0.5</v>
      </c>
      <c r="D15" s="16" t="n">
        <v>0.25</v>
      </c>
    </row>
    <row r="16" customFormat="false" ht="15" hidden="false" customHeight="false" outlineLevel="0" collapsed="false">
      <c r="A16" s="11" t="s">
        <v>17</v>
      </c>
      <c r="C16" s="17" t="n">
        <f aca="false">SUMPRODUCT(B14:D14,B15:D15)</f>
        <v>412.383508103603</v>
      </c>
    </row>
    <row r="17" customFormat="false" ht="15" hidden="false" customHeight="false" outlineLevel="0" collapsed="false">
      <c r="A17" s="7" t="s">
        <v>18</v>
      </c>
      <c r="C17" s="18" t="n">
        <v>412.35</v>
      </c>
    </row>
    <row r="18" customFormat="false" ht="15" hidden="false" customHeight="false" outlineLevel="0" collapsed="false">
      <c r="A18" s="7" t="s">
        <v>19</v>
      </c>
      <c r="C18" s="19" t="n">
        <f aca="false">C16/C17-1</f>
        <v>8.12613158787112E-005</v>
      </c>
    </row>
    <row r="20" customFormat="false" ht="19.5" hidden="false" customHeight="true" outlineLevel="0" collapsed="false">
      <c r="A20" s="5" t="s">
        <v>20</v>
      </c>
      <c r="B20" s="6"/>
      <c r="C20" s="6"/>
      <c r="D20" s="6"/>
      <c r="E20" s="6"/>
    </row>
    <row r="21" customFormat="false" ht="30" hidden="false" customHeight="true" outlineLevel="0" collapsed="false">
      <c r="A21" s="13" t="s">
        <v>21</v>
      </c>
      <c r="B21" s="14" t="s">
        <v>22</v>
      </c>
      <c r="C21" s="14" t="s">
        <v>23</v>
      </c>
    </row>
    <row r="22" customFormat="false" ht="15" hidden="false" customHeight="false" outlineLevel="0" collapsed="false">
      <c r="A22" s="20"/>
      <c r="B22" s="21" t="n">
        <v>0.095</v>
      </c>
      <c r="C22" s="22" t="n">
        <f aca="false">(SUMPRODUCT(Base!$B$32:$K$32,1/(1+B22)^(Base!$B$24:$K$24-0.5))+Base!$K$29*(1+Base!$B$10)*(1-Base!$B$14)*(1-Base!$B$10/Base!$B$16)/(B22-Base!$B$10)/(1+B22)^9.5+Base!$B$19)/Base!$B$20</f>
        <v>494.522414918867</v>
      </c>
    </row>
    <row r="23" customFormat="false" ht="15" hidden="false" customHeight="false" outlineLevel="0" collapsed="false">
      <c r="A23" s="20"/>
      <c r="B23" s="21" t="n">
        <v>0.1</v>
      </c>
      <c r="C23" s="22" t="n">
        <f aca="false">(SUMPRODUCT(Base!$B$32:$K$32,1/(1+B23)^(Base!$B$24:$K$24-0.5))+Base!$K$29*(1+Base!$B$10)*(1-Base!$B$14)*(1-Base!$B$10/Base!$B$16)/(B23-Base!$B$10)/(1+B23)^9.5+Base!$B$19)/Base!$B$20</f>
        <v>457.012323846788</v>
      </c>
    </row>
    <row r="24" customFormat="false" ht="15" hidden="false" customHeight="false" outlineLevel="0" collapsed="false">
      <c r="A24" s="20"/>
      <c r="B24" s="21" t="n">
        <v>0.105</v>
      </c>
      <c r="C24" s="22" t="n">
        <f aca="false">(SUMPRODUCT(Base!$B$32:$K$32,1/(1+B24)^(Base!$B$24:$K$24-0.5))+Base!$K$29*(1+Base!$B$10)*(1-Base!$B$14)*(1-Base!$B$10/Base!$B$16)/(B24-Base!$B$10)/(1+B24)^9.5+Base!$B$19)/Base!$B$20</f>
        <v>424.576052533976</v>
      </c>
    </row>
    <row r="25" customFormat="false" ht="15" hidden="false" customHeight="false" outlineLevel="0" collapsed="false">
      <c r="A25" s="20"/>
      <c r="B25" s="21" t="n">
        <v>0.11</v>
      </c>
      <c r="C25" s="22" t="n">
        <f aca="false">(SUMPRODUCT(Base!$B$32:$K$32,1/(1+B25)^(Base!$B$24:$K$24-0.5))+Base!$K$29*(1+Base!$B$10)*(1-Base!$B$14)*(1-Base!$B$10/Base!$B$16)/(B25-Base!$B$10)/(1+B25)^9.5+Base!$B$19)/Base!$B$20</f>
        <v>396.26044283552</v>
      </c>
    </row>
    <row r="26" customFormat="false" ht="15" hidden="false" customHeight="false" outlineLevel="0" collapsed="false">
      <c r="A26" s="20"/>
      <c r="B26" s="21" t="n">
        <v>0.115</v>
      </c>
      <c r="C26" s="22" t="n">
        <f aca="false">(SUMPRODUCT(Base!$B$32:$K$32,1/(1+B26)^(Base!$B$24:$K$24-0.5))+Base!$K$29*(1+Base!$B$10)*(1-Base!$B$14)*(1-Base!$B$10/Base!$B$16)/(B26-Base!$B$10)/(1+B26)^9.5+Base!$B$19)/Base!$B$20</f>
        <v>371.336655089393</v>
      </c>
    </row>
    <row r="27" customFormat="false" ht="15" hidden="false" customHeight="false" outlineLevel="0" collapsed="false">
      <c r="A27" s="9" t="s">
        <v>24</v>
      </c>
    </row>
    <row r="29" customFormat="false" ht="19.5" hidden="false" customHeight="true" outlineLevel="0" collapsed="false">
      <c r="A29" s="5" t="s">
        <v>25</v>
      </c>
      <c r="B29" s="6"/>
      <c r="C29" s="6"/>
      <c r="D29" s="6"/>
      <c r="E29" s="6"/>
    </row>
    <row r="30" customFormat="false" ht="15" hidden="false" customHeight="false" outlineLevel="0" collapsed="false">
      <c r="A30" s="9" t="s">
        <v>26</v>
      </c>
    </row>
    <row r="31" customFormat="false" ht="15" hidden="false" customHeight="false" outlineLevel="0" collapsed="false">
      <c r="A31" s="9" t="s">
        <v>27</v>
      </c>
    </row>
    <row r="32" customFormat="false" ht="15" hidden="false" customHeight="false" outlineLevel="0" collapsed="false">
      <c r="A32" s="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176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0.25</v>
      </c>
    </row>
    <row r="9" customFormat="false" ht="15" hidden="false" customHeight="false" outlineLevel="0" collapsed="false">
      <c r="A9" s="7" t="s">
        <v>34</v>
      </c>
      <c r="B9" s="16" t="n">
        <v>0.2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0.57</v>
      </c>
    </row>
    <row r="12" customFormat="false" ht="15" hidden="false" customHeight="false" outlineLevel="0" collapsed="false">
      <c r="A12" s="7" t="s">
        <v>38</v>
      </c>
      <c r="B12" s="16" t="n">
        <v>0.54</v>
      </c>
    </row>
    <row r="13" customFormat="false" ht="15" hidden="false" customHeight="false" outlineLevel="0" collapsed="false">
      <c r="A13" s="7" t="s">
        <v>39</v>
      </c>
      <c r="B13" s="24" t="n">
        <v>5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1.3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0.1073</v>
      </c>
    </row>
    <row r="19" customFormat="false" ht="15" hidden="false" customHeight="false" outlineLevel="0" collapsed="false">
      <c r="A19" s="7" t="s">
        <v>47</v>
      </c>
      <c r="B19" s="23" t="n">
        <v>60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5.186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0.25</v>
      </c>
      <c r="C26" s="19" t="n">
        <f aca="false">$B$9</f>
        <v>0.2</v>
      </c>
      <c r="D26" s="19" t="n">
        <f aca="false">$B$9+($B$10-$B$9)*(D24-2)/8</f>
        <v>0.17875</v>
      </c>
      <c r="E26" s="19" t="n">
        <f aca="false">$B$9+($B$10-$B$9)*(E24-2)/8</f>
        <v>0.1575</v>
      </c>
      <c r="F26" s="19" t="n">
        <f aca="false">$B$9+($B$10-$B$9)*(F24-2)/8</f>
        <v>0.13625</v>
      </c>
      <c r="G26" s="19" t="n">
        <f aca="false">$B$9+($B$10-$B$9)*(G24-2)/8</f>
        <v>0.115</v>
      </c>
      <c r="H26" s="19" t="n">
        <f aca="false">$B$9+($B$10-$B$9)*(H24-2)/8</f>
        <v>0.09375</v>
      </c>
      <c r="I26" s="19" t="n">
        <f aca="false">$B$9+($B$10-$B$9)*(I24-2)/8</f>
        <v>0.0725</v>
      </c>
      <c r="J26" s="19" t="n">
        <f aca="false">$B$9+($B$10-$B$9)*(J24-2)/8</f>
        <v>0.05125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220</v>
      </c>
      <c r="C27" s="29" t="n">
        <f aca="false">B27*(1+C26)</f>
        <v>264</v>
      </c>
      <c r="D27" s="29" t="n">
        <f aca="false">C27*(1+D26)</f>
        <v>311.19</v>
      </c>
      <c r="E27" s="29" t="n">
        <f aca="false">D27*(1+E26)</f>
        <v>360.202425</v>
      </c>
      <c r="F27" s="29" t="n">
        <f aca="false">E27*(1+F26)</f>
        <v>409.28000540625</v>
      </c>
      <c r="G27" s="29" t="n">
        <f aca="false">F27*(1+G26)</f>
        <v>456.347206027969</v>
      </c>
      <c r="H27" s="29" t="n">
        <f aca="false">G27*(1+H26)</f>
        <v>499.129756593091</v>
      </c>
      <c r="I27" s="29" t="n">
        <f aca="false">H27*(1+I26)</f>
        <v>535.31666394609</v>
      </c>
      <c r="J27" s="29" t="n">
        <f aca="false">I27*(1+J26)</f>
        <v>562.751642973327</v>
      </c>
      <c r="K27" s="29" t="n">
        <f aca="false">J27*(1+K26)</f>
        <v>579.634192262527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0.564</v>
      </c>
      <c r="C28" s="19" t="n">
        <f aca="false">$B$11+($B$12-$B$11)*MIN(1,C24/$B$13)</f>
        <v>0.558</v>
      </c>
      <c r="D28" s="19" t="n">
        <f aca="false">$B$11+($B$12-$B$11)*MIN(1,D24/$B$13)</f>
        <v>0.552</v>
      </c>
      <c r="E28" s="19" t="n">
        <f aca="false">$B$11+($B$12-$B$11)*MIN(1,E24/$B$13)</f>
        <v>0.546</v>
      </c>
      <c r="F28" s="19" t="n">
        <f aca="false">$B$11+($B$12-$B$11)*MIN(1,F24/$B$13)</f>
        <v>0.54</v>
      </c>
      <c r="G28" s="19" t="n">
        <f aca="false">$B$11+($B$12-$B$11)*MIN(1,G24/$B$13)</f>
        <v>0.54</v>
      </c>
      <c r="H28" s="19" t="n">
        <f aca="false">$B$11+($B$12-$B$11)*MIN(1,H24/$B$13)</f>
        <v>0.54</v>
      </c>
      <c r="I28" s="19" t="n">
        <f aca="false">$B$11+($B$12-$B$11)*MIN(1,I24/$B$13)</f>
        <v>0.54</v>
      </c>
      <c r="J28" s="19" t="n">
        <f aca="false">$B$11+($B$12-$B$11)*MIN(1,J24/$B$13)</f>
        <v>0.54</v>
      </c>
      <c r="K28" s="19" t="n">
        <f aca="false">$B$11+($B$12-$B$11)*MIN(1,K24/$B$13)</f>
        <v>0.54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124.08</v>
      </c>
      <c r="C29" s="29" t="n">
        <f aca="false">C27*C28</f>
        <v>147.312</v>
      </c>
      <c r="D29" s="29" t="n">
        <f aca="false">D27*D28</f>
        <v>171.77688</v>
      </c>
      <c r="E29" s="29" t="n">
        <f aca="false">E27*E28</f>
        <v>196.67052405</v>
      </c>
      <c r="F29" s="29" t="n">
        <f aca="false">F27*F28</f>
        <v>221.011202919375</v>
      </c>
      <c r="G29" s="29" t="n">
        <f aca="false">G27*G28</f>
        <v>246.427491255103</v>
      </c>
      <c r="H29" s="29" t="n">
        <f aca="false">H27*H28</f>
        <v>269.530068560269</v>
      </c>
      <c r="I29" s="29" t="n">
        <f aca="false">I27*I28</f>
        <v>289.070998530889</v>
      </c>
      <c r="J29" s="29" t="n">
        <f aca="false">J27*J28</f>
        <v>303.885887205597</v>
      </c>
      <c r="K29" s="29" t="n">
        <f aca="false">K27*K28</f>
        <v>313.002463821765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104.2272</v>
      </c>
      <c r="C30" s="29" t="n">
        <f aca="false">C29*(1-$B$14)</f>
        <v>123.74208</v>
      </c>
      <c r="D30" s="29" t="n">
        <f aca="false">D29*(1-$B$14)</f>
        <v>144.2925792</v>
      </c>
      <c r="E30" s="29" t="n">
        <f aca="false">E29*(1-$B$14)</f>
        <v>165.203240202</v>
      </c>
      <c r="F30" s="29" t="n">
        <f aca="false">F29*(1-$B$14)</f>
        <v>185.649410452275</v>
      </c>
      <c r="G30" s="29" t="n">
        <f aca="false">G29*(1-$B$14)</f>
        <v>206.999092654287</v>
      </c>
      <c r="H30" s="29" t="n">
        <f aca="false">H29*(1-$B$14)</f>
        <v>226.405257590626</v>
      </c>
      <c r="I30" s="29" t="n">
        <f aca="false">I29*(1-$B$14)</f>
        <v>242.819638765946</v>
      </c>
      <c r="J30" s="29" t="n">
        <f aca="false">J29*(1-$B$14)</f>
        <v>255.264145252701</v>
      </c>
      <c r="K30" s="29" t="n">
        <f aca="false">K29*(1-$B$14)</f>
        <v>262.922069610282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33.8461538461539</v>
      </c>
      <c r="C31" s="29" t="n">
        <f aca="false">IF(ISNUMBER(C25),C25,(C27-B27)/$B$15)</f>
        <v>33.8461538461539</v>
      </c>
      <c r="D31" s="29" t="n">
        <f aca="false">IF(ISNUMBER(D25),D25,(D27-C27)/$B$15)</f>
        <v>36.3</v>
      </c>
      <c r="E31" s="29" t="n">
        <f aca="false">IF(ISNUMBER(E25),E25,(E27-D27)/$B$15)</f>
        <v>37.7018653846154</v>
      </c>
      <c r="F31" s="29" t="n">
        <f aca="false">IF(ISNUMBER(F25),F25,(F27-E27)/$B$15)</f>
        <v>37.7519849278846</v>
      </c>
      <c r="G31" s="29" t="n">
        <f aca="false">IF(ISNUMBER(G25),G25,(G27-F27)/$B$15)</f>
        <v>36.2055389397837</v>
      </c>
      <c r="H31" s="29" t="n">
        <f aca="false">IF(ISNUMBER(H25),H25,(H27-G27)/$B$15)</f>
        <v>32.9096542808631</v>
      </c>
      <c r="I31" s="29" t="n">
        <f aca="false">IF(ISNUMBER(I25),I25,(I27-H27)/$B$15)</f>
        <v>27.8360825792301</v>
      </c>
      <c r="J31" s="29" t="n">
        <f aca="false">IF(ISNUMBER(J25),J25,(J27-I27)/$B$15)</f>
        <v>21.1038300209516</v>
      </c>
      <c r="K31" s="29" t="n">
        <f aca="false">IF(ISNUMBER(K25),K25,(K27-J27)/$B$15)</f>
        <v>12.9865763763075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70.3810461538461</v>
      </c>
      <c r="C32" s="30" t="n">
        <f aca="false">C30-C31</f>
        <v>89.8959261538462</v>
      </c>
      <c r="D32" s="30" t="n">
        <f aca="false">D30-D31</f>
        <v>107.9925792</v>
      </c>
      <c r="E32" s="30" t="n">
        <f aca="false">E30-E31</f>
        <v>127.501374817385</v>
      </c>
      <c r="F32" s="30" t="n">
        <f aca="false">F30-F31</f>
        <v>147.89742552439</v>
      </c>
      <c r="G32" s="30" t="n">
        <f aca="false">G30-G31</f>
        <v>170.793553714503</v>
      </c>
      <c r="H32" s="30" t="n">
        <f aca="false">H30-H31</f>
        <v>193.495603309763</v>
      </c>
      <c r="I32" s="30" t="n">
        <f aca="false">I30-I31</f>
        <v>214.983556186716</v>
      </c>
      <c r="J32" s="30" t="n">
        <f aca="false">J30-J31</f>
        <v>234.16031523175</v>
      </c>
      <c r="K32" s="30" t="n">
        <f aca="false">K30-K31</f>
        <v>249.935493233975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0.95031448734261</v>
      </c>
      <c r="C33" s="31" t="n">
        <f aca="false">1/(1+$B$18)^(C24-0.5)</f>
        <v>0.858226756382741</v>
      </c>
      <c r="D33" s="31" t="n">
        <f aca="false">1/(1+$B$18)^(D24-0.5)</f>
        <v>0.77506254527476</v>
      </c>
      <c r="E33" s="31" t="n">
        <f aca="false">1/(1+$B$18)^(E24-0.5)</f>
        <v>0.699957143750348</v>
      </c>
      <c r="F33" s="31" t="n">
        <f aca="false">1/(1+$B$18)^(F24-0.5)</f>
        <v>0.632129634020001</v>
      </c>
      <c r="G33" s="31" t="n">
        <f aca="false">1/(1+$B$18)^(G24-0.5)</f>
        <v>0.570874771082815</v>
      </c>
      <c r="H33" s="31" t="n">
        <f aca="false">1/(1+$B$18)^(H24-0.5)</f>
        <v>0.515555649853531</v>
      </c>
      <c r="I33" s="31" t="n">
        <f aca="false">1/(1+$B$18)^(I24-0.5)</f>
        <v>0.465597082862396</v>
      </c>
      <c r="J33" s="31" t="n">
        <f aca="false">1/(1+$B$18)^(J24-0.5)</f>
        <v>0.42047961967163</v>
      </c>
      <c r="K33" s="31" t="n">
        <f aca="false">1/(1+$B$18)^(K24-0.5)</f>
        <v>0.379734145824646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66.8841277943288</v>
      </c>
      <c r="C34" s="29" t="n">
        <f aca="false">C32*C33</f>
        <v>77.1510891150378</v>
      </c>
      <c r="D34" s="29" t="n">
        <f aca="false">D32*D33</f>
        <v>83.7010033055381</v>
      </c>
      <c r="E34" s="29" t="n">
        <f aca="false">E32*E33</f>
        <v>89.245498141419</v>
      </c>
      <c r="F34" s="29" t="n">
        <f aca="false">F32*F33</f>
        <v>93.4903454692333</v>
      </c>
      <c r="G34" s="29" t="n">
        <f aca="false">G32*G33</f>
        <v>97.5017308791874</v>
      </c>
      <c r="H34" s="29" t="n">
        <f aca="false">H32*H33</f>
        <v>99.7577515081659</v>
      </c>
      <c r="I34" s="29" t="n">
        <f aca="false">I32*I33</f>
        <v>100.095716623919</v>
      </c>
      <c r="J34" s="29" t="n">
        <f aca="false">J32*J33</f>
        <v>98.4596402908351</v>
      </c>
      <c r="K34" s="29" t="n">
        <f aca="false">K32*K33</f>
        <v>94.9090410344649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901.19594416213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270.809731698591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3082.95684210556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1170.7039830512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2071.89992721333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2131.89992721333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411.087529350816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176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0.12</v>
      </c>
    </row>
    <row r="9" customFormat="false" ht="15" hidden="false" customHeight="false" outlineLevel="0" collapsed="false">
      <c r="A9" s="7" t="s">
        <v>34</v>
      </c>
      <c r="B9" s="16" t="n">
        <v>0.08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0.52</v>
      </c>
    </row>
    <row r="12" customFormat="false" ht="15" hidden="false" customHeight="false" outlineLevel="0" collapsed="false">
      <c r="A12" s="7" t="s">
        <v>38</v>
      </c>
      <c r="B12" s="16" t="n">
        <v>0.48</v>
      </c>
    </row>
    <row r="13" customFormat="false" ht="15" hidden="false" customHeight="false" outlineLevel="0" collapsed="false">
      <c r="A13" s="7" t="s">
        <v>39</v>
      </c>
      <c r="B13" s="24" t="n">
        <v>5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1.3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0.1173</v>
      </c>
    </row>
    <row r="19" customFormat="false" ht="15" hidden="false" customHeight="false" outlineLevel="0" collapsed="false">
      <c r="A19" s="7" t="s">
        <v>47</v>
      </c>
      <c r="B19" s="23" t="n">
        <v>60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5.186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0.12</v>
      </c>
      <c r="C26" s="19" t="n">
        <f aca="false">$B$9</f>
        <v>0.08</v>
      </c>
      <c r="D26" s="19" t="n">
        <f aca="false">$B$9+($B$10-$B$9)*(D24-2)/8</f>
        <v>0.07375</v>
      </c>
      <c r="E26" s="19" t="n">
        <f aca="false">$B$9+($B$10-$B$9)*(E24-2)/8</f>
        <v>0.0675</v>
      </c>
      <c r="F26" s="19" t="n">
        <f aca="false">$B$9+($B$10-$B$9)*(F24-2)/8</f>
        <v>0.06125</v>
      </c>
      <c r="G26" s="19" t="n">
        <f aca="false">$B$9+($B$10-$B$9)*(G24-2)/8</f>
        <v>0.055</v>
      </c>
      <c r="H26" s="19" t="n">
        <f aca="false">$B$9+($B$10-$B$9)*(H24-2)/8</f>
        <v>0.04875</v>
      </c>
      <c r="I26" s="19" t="n">
        <f aca="false">$B$9+($B$10-$B$9)*(I24-2)/8</f>
        <v>0.0425</v>
      </c>
      <c r="J26" s="19" t="n">
        <f aca="false">$B$9+($B$10-$B$9)*(J24-2)/8</f>
        <v>0.03625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197.12</v>
      </c>
      <c r="C27" s="29" t="n">
        <f aca="false">B27*(1+C26)</f>
        <v>212.8896</v>
      </c>
      <c r="D27" s="29" t="n">
        <f aca="false">C27*(1+D26)</f>
        <v>228.590208</v>
      </c>
      <c r="E27" s="29" t="n">
        <f aca="false">D27*(1+E26)</f>
        <v>244.02004704</v>
      </c>
      <c r="F27" s="29" t="n">
        <f aca="false">E27*(1+F26)</f>
        <v>258.9662749212</v>
      </c>
      <c r="G27" s="29" t="n">
        <f aca="false">F27*(1+G26)</f>
        <v>273.209420041866</v>
      </c>
      <c r="H27" s="29" t="n">
        <f aca="false">G27*(1+H26)</f>
        <v>286.528379268907</v>
      </c>
      <c r="I27" s="29" t="n">
        <f aca="false">H27*(1+I26)</f>
        <v>298.705835387836</v>
      </c>
      <c r="J27" s="29" t="n">
        <f aca="false">I27*(1+J26)</f>
        <v>309.533921920645</v>
      </c>
      <c r="K27" s="29" t="n">
        <f aca="false">J27*(1+K26)</f>
        <v>318.819939578264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0.512</v>
      </c>
      <c r="C28" s="19" t="n">
        <f aca="false">$B$11+($B$12-$B$11)*MIN(1,C24/$B$13)</f>
        <v>0.504</v>
      </c>
      <c r="D28" s="19" t="n">
        <f aca="false">$B$11+($B$12-$B$11)*MIN(1,D24/$B$13)</f>
        <v>0.496</v>
      </c>
      <c r="E28" s="19" t="n">
        <f aca="false">$B$11+($B$12-$B$11)*MIN(1,E24/$B$13)</f>
        <v>0.488</v>
      </c>
      <c r="F28" s="19" t="n">
        <f aca="false">$B$11+($B$12-$B$11)*MIN(1,F24/$B$13)</f>
        <v>0.48</v>
      </c>
      <c r="G28" s="19" t="n">
        <f aca="false">$B$11+($B$12-$B$11)*MIN(1,G24/$B$13)</f>
        <v>0.48</v>
      </c>
      <c r="H28" s="19" t="n">
        <f aca="false">$B$11+($B$12-$B$11)*MIN(1,H24/$B$13)</f>
        <v>0.48</v>
      </c>
      <c r="I28" s="19" t="n">
        <f aca="false">$B$11+($B$12-$B$11)*MIN(1,I24/$B$13)</f>
        <v>0.48</v>
      </c>
      <c r="J28" s="19" t="n">
        <f aca="false">$B$11+($B$12-$B$11)*MIN(1,J24/$B$13)</f>
        <v>0.48</v>
      </c>
      <c r="K28" s="19" t="n">
        <f aca="false">$B$11+($B$12-$B$11)*MIN(1,K24/$B$13)</f>
        <v>0.48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100.92544</v>
      </c>
      <c r="C29" s="29" t="n">
        <f aca="false">C27*C28</f>
        <v>107.2963584</v>
      </c>
      <c r="D29" s="29" t="n">
        <f aca="false">D27*D28</f>
        <v>113.380743168</v>
      </c>
      <c r="E29" s="29" t="n">
        <f aca="false">E27*E28</f>
        <v>119.08178295552</v>
      </c>
      <c r="F29" s="29" t="n">
        <f aca="false">F27*F28</f>
        <v>124.303811962176</v>
      </c>
      <c r="G29" s="29" t="n">
        <f aca="false">G27*G28</f>
        <v>131.140521620096</v>
      </c>
      <c r="H29" s="29" t="n">
        <f aca="false">H27*H28</f>
        <v>137.533622049075</v>
      </c>
      <c r="I29" s="29" t="n">
        <f aca="false">I27*I28</f>
        <v>143.378800986161</v>
      </c>
      <c r="J29" s="29" t="n">
        <f aca="false">J27*J28</f>
        <v>148.576282521909</v>
      </c>
      <c r="K29" s="29" t="n">
        <f aca="false">K27*K28</f>
        <v>153.033570997567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84.7773696</v>
      </c>
      <c r="C30" s="29" t="n">
        <f aca="false">C29*(1-$B$14)</f>
        <v>90.128941056</v>
      </c>
      <c r="D30" s="29" t="n">
        <f aca="false">D29*(1-$B$14)</f>
        <v>95.23982426112</v>
      </c>
      <c r="E30" s="29" t="n">
        <f aca="false">E29*(1-$B$14)</f>
        <v>100.028697682637</v>
      </c>
      <c r="F30" s="29" t="n">
        <f aca="false">F29*(1-$B$14)</f>
        <v>104.415202048228</v>
      </c>
      <c r="G30" s="29" t="n">
        <f aca="false">G29*(1-$B$14)</f>
        <v>110.15803816088</v>
      </c>
      <c r="H30" s="29" t="n">
        <f aca="false">H29*(1-$B$14)</f>
        <v>115.528242521223</v>
      </c>
      <c r="I30" s="29" t="n">
        <f aca="false">I29*(1-$B$14)</f>
        <v>120.438192828375</v>
      </c>
      <c r="J30" s="29" t="n">
        <f aca="false">J29*(1-$B$14)</f>
        <v>124.804077318404</v>
      </c>
      <c r="K30" s="29" t="n">
        <f aca="false">K29*(1-$B$14)</f>
        <v>128.548199637956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16.2461538461539</v>
      </c>
      <c r="C31" s="29" t="n">
        <f aca="false">IF(ISNUMBER(C25),C25,(C27-B27)/$B$15)</f>
        <v>12.1304615384616</v>
      </c>
      <c r="D31" s="29" t="n">
        <f aca="false">IF(ISNUMBER(D25),D25,(D27-C27)/$B$15)</f>
        <v>12.0773907692308</v>
      </c>
      <c r="E31" s="29" t="n">
        <f aca="false">IF(ISNUMBER(E25),E25,(E27-D27)/$B$15)</f>
        <v>11.8691069538461</v>
      </c>
      <c r="F31" s="29" t="n">
        <f aca="false">IF(ISNUMBER(F25),F25,(F27-E27)/$B$15)</f>
        <v>11.4970983701538</v>
      </c>
      <c r="G31" s="29" t="n">
        <f aca="false">IF(ISNUMBER(G25),G25,(G27-F27)/$B$15)</f>
        <v>10.9562654774354</v>
      </c>
      <c r="H31" s="29" t="n">
        <f aca="false">IF(ISNUMBER(H25),H25,(H27-G27)/$B$15)</f>
        <v>10.24535325157</v>
      </c>
      <c r="I31" s="29" t="n">
        <f aca="false">IF(ISNUMBER(I25),I25,(I27-H27)/$B$15)</f>
        <v>9.36727393763734</v>
      </c>
      <c r="J31" s="29" t="n">
        <f aca="false">IF(ISNUMBER(J25),J25,(J27-I27)/$B$15)</f>
        <v>8.32929733292999</v>
      </c>
      <c r="K31" s="29" t="n">
        <f aca="false">IF(ISNUMBER(K25),K25,(K27-J27)/$B$15)</f>
        <v>7.14309050586105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68.5312157538462</v>
      </c>
      <c r="C32" s="30" t="n">
        <f aca="false">C30-C31</f>
        <v>77.9984795175385</v>
      </c>
      <c r="D32" s="30" t="n">
        <f aca="false">D30-D31</f>
        <v>83.1624334918893</v>
      </c>
      <c r="E32" s="30" t="n">
        <f aca="false">E30-E31</f>
        <v>88.1595907287907</v>
      </c>
      <c r="F32" s="30" t="n">
        <f aca="false">F30-F31</f>
        <v>92.918103678074</v>
      </c>
      <c r="G32" s="30" t="n">
        <f aca="false">G30-G31</f>
        <v>99.201772683445</v>
      </c>
      <c r="H32" s="30" t="n">
        <f aca="false">H30-H31</f>
        <v>105.282889269653</v>
      </c>
      <c r="I32" s="30" t="n">
        <f aca="false">I30-I31</f>
        <v>111.070918890738</v>
      </c>
      <c r="J32" s="30" t="n">
        <f aca="false">J30-J31</f>
        <v>116.474779985474</v>
      </c>
      <c r="K32" s="30" t="n">
        <f aca="false">K30-K31</f>
        <v>121.405109132095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0.946052201384082</v>
      </c>
      <c r="C33" s="31" t="n">
        <f aca="false">1/(1+$B$18)^(C24-0.5)</f>
        <v>0.84673069129516</v>
      </c>
      <c r="D33" s="31" t="n">
        <f aca="false">1/(1+$B$18)^(D24-0.5)</f>
        <v>0.757836473010973</v>
      </c>
      <c r="E33" s="31" t="n">
        <f aca="false">1/(1+$B$18)^(E24-0.5)</f>
        <v>0.678274834879596</v>
      </c>
      <c r="F33" s="31" t="n">
        <f aca="false">1/(1+$B$18)^(F24-0.5)</f>
        <v>0.607065993806136</v>
      </c>
      <c r="G33" s="31" t="n">
        <f aca="false">1/(1+$B$18)^(G24-0.5)</f>
        <v>0.543333029451478</v>
      </c>
      <c r="H33" s="31" t="n">
        <f aca="false">1/(1+$B$18)^(H24-0.5)</f>
        <v>0.486291085161978</v>
      </c>
      <c r="I33" s="31" t="n">
        <f aca="false">1/(1+$B$18)^(I24-0.5)</f>
        <v>0.435237702642064</v>
      </c>
      <c r="J33" s="31" t="n">
        <f aca="false">1/(1+$B$18)^(J24-0.5)</f>
        <v>0.389544171343474</v>
      </c>
      <c r="K33" s="31" t="n">
        <f aca="false">1/(1+$B$18)^(K24-0.5)</f>
        <v>0.348647786040879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64.8341075274536</v>
      </c>
      <c r="C34" s="29" t="n">
        <f aca="false">C32*C33</f>
        <v>66.0437064818567</v>
      </c>
      <c r="D34" s="29" t="n">
        <f aca="false">D32*D33</f>
        <v>63.0235252845029</v>
      </c>
      <c r="E34" s="29" t="n">
        <f aca="false">E32*E33</f>
        <v>59.7964318446233</v>
      </c>
      <c r="F34" s="29" t="n">
        <f aca="false">F32*F33</f>
        <v>56.4074209519116</v>
      </c>
      <c r="G34" s="29" t="n">
        <f aca="false">G32*G33</f>
        <v>53.8995996790531</v>
      </c>
      <c r="H34" s="29" t="n">
        <f aca="false">H32*H33</f>
        <v>51.1981304719281</v>
      </c>
      <c r="I34" s="29" t="n">
        <f aca="false">I32*I33</f>
        <v>48.3422515683478</v>
      </c>
      <c r="J34" s="29" t="n">
        <f aca="false">J32*J33</f>
        <v>45.3720716518549</v>
      </c>
      <c r="K34" s="29" t="n">
        <f aca="false">K32*K33</f>
        <v>42.3276225129562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551.244867974488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132.404645627095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1334.66309452283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465.327333015855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1016.57220099034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1076.57220099034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207.592017159727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176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0.32</v>
      </c>
    </row>
    <row r="9" customFormat="false" ht="15" hidden="false" customHeight="false" outlineLevel="0" collapsed="false">
      <c r="A9" s="7" t="s">
        <v>34</v>
      </c>
      <c r="B9" s="16" t="n">
        <v>0.25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0.59</v>
      </c>
    </row>
    <row r="12" customFormat="false" ht="15" hidden="false" customHeight="false" outlineLevel="0" collapsed="false">
      <c r="A12" s="7" t="s">
        <v>38</v>
      </c>
      <c r="B12" s="16" t="n">
        <v>0.57</v>
      </c>
    </row>
    <row r="13" customFormat="false" ht="15" hidden="false" customHeight="false" outlineLevel="0" collapsed="false">
      <c r="A13" s="7" t="s">
        <v>39</v>
      </c>
      <c r="B13" s="24" t="n">
        <v>5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1.3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-0.01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0.0973</v>
      </c>
    </row>
    <row r="19" customFormat="false" ht="15" hidden="false" customHeight="false" outlineLevel="0" collapsed="false">
      <c r="A19" s="7" t="s">
        <v>47</v>
      </c>
      <c r="B19" s="23" t="n">
        <v>60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5.186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0.32</v>
      </c>
      <c r="C26" s="19" t="n">
        <f aca="false">$B$9</f>
        <v>0.25</v>
      </c>
      <c r="D26" s="19" t="n">
        <f aca="false">$B$9+($B$10-$B$9)*(D24-2)/8</f>
        <v>0.2225</v>
      </c>
      <c r="E26" s="19" t="n">
        <f aca="false">$B$9+($B$10-$B$9)*(E24-2)/8</f>
        <v>0.195</v>
      </c>
      <c r="F26" s="19" t="n">
        <f aca="false">$B$9+($B$10-$B$9)*(F24-2)/8</f>
        <v>0.1675</v>
      </c>
      <c r="G26" s="19" t="n">
        <f aca="false">$B$9+($B$10-$B$9)*(G24-2)/8</f>
        <v>0.14</v>
      </c>
      <c r="H26" s="19" t="n">
        <f aca="false">$B$9+($B$10-$B$9)*(H24-2)/8</f>
        <v>0.1125</v>
      </c>
      <c r="I26" s="19" t="n">
        <f aca="false">$B$9+($B$10-$B$9)*(I24-2)/8</f>
        <v>0.085</v>
      </c>
      <c r="J26" s="19" t="n">
        <f aca="false">$B$9+($B$10-$B$9)*(J24-2)/8</f>
        <v>0.0575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232.32</v>
      </c>
      <c r="C27" s="29" t="n">
        <f aca="false">B27*(1+C26)</f>
        <v>290.4</v>
      </c>
      <c r="D27" s="29" t="n">
        <f aca="false">C27*(1+D26)</f>
        <v>355.014</v>
      </c>
      <c r="E27" s="29" t="n">
        <f aca="false">D27*(1+E26)</f>
        <v>424.24173</v>
      </c>
      <c r="F27" s="29" t="n">
        <f aca="false">E27*(1+F26)</f>
        <v>495.302219775</v>
      </c>
      <c r="G27" s="29" t="n">
        <f aca="false">F27*(1+G26)</f>
        <v>564.6445305435</v>
      </c>
      <c r="H27" s="29" t="n">
        <f aca="false">G27*(1+H26)</f>
        <v>628.167040229644</v>
      </c>
      <c r="I27" s="29" t="n">
        <f aca="false">H27*(1+I26)</f>
        <v>681.561238649164</v>
      </c>
      <c r="J27" s="29" t="n">
        <f aca="false">I27*(1+J26)</f>
        <v>720.751009871491</v>
      </c>
      <c r="K27" s="29" t="n">
        <f aca="false">J27*(1+K26)</f>
        <v>742.373540167635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0.586</v>
      </c>
      <c r="C28" s="19" t="n">
        <f aca="false">$B$11+($B$12-$B$11)*MIN(1,C24/$B$13)</f>
        <v>0.582</v>
      </c>
      <c r="D28" s="19" t="n">
        <f aca="false">$B$11+($B$12-$B$11)*MIN(1,D24/$B$13)</f>
        <v>0.578</v>
      </c>
      <c r="E28" s="19" t="n">
        <f aca="false">$B$11+($B$12-$B$11)*MIN(1,E24/$B$13)</f>
        <v>0.574</v>
      </c>
      <c r="F28" s="19" t="n">
        <f aca="false">$B$11+($B$12-$B$11)*MIN(1,F24/$B$13)</f>
        <v>0.57</v>
      </c>
      <c r="G28" s="19" t="n">
        <f aca="false">$B$11+($B$12-$B$11)*MIN(1,G24/$B$13)</f>
        <v>0.57</v>
      </c>
      <c r="H28" s="19" t="n">
        <f aca="false">$B$11+($B$12-$B$11)*MIN(1,H24/$B$13)</f>
        <v>0.57</v>
      </c>
      <c r="I28" s="19" t="n">
        <f aca="false">$B$11+($B$12-$B$11)*MIN(1,I24/$B$13)</f>
        <v>0.57</v>
      </c>
      <c r="J28" s="19" t="n">
        <f aca="false">$B$11+($B$12-$B$11)*MIN(1,J24/$B$13)</f>
        <v>0.57</v>
      </c>
      <c r="K28" s="19" t="n">
        <f aca="false">$B$11+($B$12-$B$11)*MIN(1,K24/$B$13)</f>
        <v>0.57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136.13952</v>
      </c>
      <c r="C29" s="29" t="n">
        <f aca="false">C27*C28</f>
        <v>169.0128</v>
      </c>
      <c r="D29" s="29" t="n">
        <f aca="false">D27*D28</f>
        <v>205.198092</v>
      </c>
      <c r="E29" s="29" t="n">
        <f aca="false">E27*E28</f>
        <v>243.51475302</v>
      </c>
      <c r="F29" s="29" t="n">
        <f aca="false">F27*F28</f>
        <v>282.32226527175</v>
      </c>
      <c r="G29" s="29" t="n">
        <f aca="false">G27*G28</f>
        <v>321.847382409795</v>
      </c>
      <c r="H29" s="29" t="n">
        <f aca="false">H27*H28</f>
        <v>358.055212930897</v>
      </c>
      <c r="I29" s="29" t="n">
        <f aca="false">I27*I28</f>
        <v>388.489906030023</v>
      </c>
      <c r="J29" s="29" t="n">
        <f aca="false">J27*J28</f>
        <v>410.82807562675</v>
      </c>
      <c r="K29" s="29" t="n">
        <f aca="false">K27*K28</f>
        <v>423.152917895552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114.3571968</v>
      </c>
      <c r="C30" s="29" t="n">
        <f aca="false">C29*(1-$B$14)</f>
        <v>141.970752</v>
      </c>
      <c r="D30" s="29" t="n">
        <f aca="false">D29*(1-$B$14)</f>
        <v>172.36639728</v>
      </c>
      <c r="E30" s="29" t="n">
        <f aca="false">E29*(1-$B$14)</f>
        <v>204.5523925368</v>
      </c>
      <c r="F30" s="29" t="n">
        <f aca="false">F29*(1-$B$14)</f>
        <v>237.15070282827</v>
      </c>
      <c r="G30" s="29" t="n">
        <f aca="false">G29*(1-$B$14)</f>
        <v>270.351801224228</v>
      </c>
      <c r="H30" s="29" t="n">
        <f aca="false">H29*(1-$B$14)</f>
        <v>300.766378861953</v>
      </c>
      <c r="I30" s="29" t="n">
        <f aca="false">I29*(1-$B$14)</f>
        <v>326.33152106522</v>
      </c>
      <c r="J30" s="29" t="n">
        <f aca="false">J29*(1-$B$14)</f>
        <v>345.09558352647</v>
      </c>
      <c r="K30" s="29" t="n">
        <f aca="false">K29*(1-$B$14)</f>
        <v>355.448451032264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43.3230769230769</v>
      </c>
      <c r="C31" s="29" t="n">
        <f aca="false">IF(ISNUMBER(C25),C25,(C27-B27)/$B$15)</f>
        <v>44.6769230769231</v>
      </c>
      <c r="D31" s="29" t="n">
        <f aca="false">IF(ISNUMBER(D25),D25,(D27-C27)/$B$15)</f>
        <v>49.7030769230769</v>
      </c>
      <c r="E31" s="29" t="n">
        <f aca="false">IF(ISNUMBER(E25),E25,(E27-D27)/$B$15)</f>
        <v>53.2521</v>
      </c>
      <c r="F31" s="29" t="n">
        <f aca="false">IF(ISNUMBER(F25),F25,(F27-E27)/$B$15)</f>
        <v>54.6619152115385</v>
      </c>
      <c r="G31" s="29" t="n">
        <f aca="false">IF(ISNUMBER(G25),G25,(G27-F27)/$B$15)</f>
        <v>53.3402390526924</v>
      </c>
      <c r="H31" s="29" t="n">
        <f aca="false">IF(ISNUMBER(H25),H25,(H27-G27)/$B$15)</f>
        <v>48.8634689893413</v>
      </c>
      <c r="I31" s="29" t="n">
        <f aca="false">IF(ISNUMBER(I25),I25,(I27-H27)/$B$15)</f>
        <v>41.0724603227075</v>
      </c>
      <c r="J31" s="29" t="n">
        <f aca="false">IF(ISNUMBER(J25),J25,(J27-I27)/$B$15)</f>
        <v>30.1459778633284</v>
      </c>
      <c r="K31" s="29" t="n">
        <f aca="false">IF(ISNUMBER(K25),K25,(K27-J27)/$B$15)</f>
        <v>16.632715612419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71.0341198769231</v>
      </c>
      <c r="C32" s="30" t="n">
        <f aca="false">C30-C31</f>
        <v>97.2938289230769</v>
      </c>
      <c r="D32" s="30" t="n">
        <f aca="false">D30-D31</f>
        <v>122.663320356923</v>
      </c>
      <c r="E32" s="30" t="n">
        <f aca="false">E30-E31</f>
        <v>151.3002925368</v>
      </c>
      <c r="F32" s="30" t="n">
        <f aca="false">F30-F31</f>
        <v>182.488787616732</v>
      </c>
      <c r="G32" s="30" t="n">
        <f aca="false">G30-G31</f>
        <v>217.011562171535</v>
      </c>
      <c r="H32" s="30" t="n">
        <f aca="false">H30-H31</f>
        <v>251.902909872612</v>
      </c>
      <c r="I32" s="30" t="n">
        <f aca="false">I30-I31</f>
        <v>285.259060742512</v>
      </c>
      <c r="J32" s="30" t="n">
        <f aca="false">J30-J31</f>
        <v>314.949605663141</v>
      </c>
      <c r="K32" s="30" t="n">
        <f aca="false">K30-K31</f>
        <v>338.815735419845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0.954634906449224</v>
      </c>
      <c r="C33" s="31" t="n">
        <f aca="false">1/(1+$B$18)^(C24-0.5)</f>
        <v>0.869985333499703</v>
      </c>
      <c r="D33" s="31" t="n">
        <f aca="false">1/(1+$B$18)^(D24-0.5)</f>
        <v>0.79284182402233</v>
      </c>
      <c r="E33" s="31" t="n">
        <f aca="false">1/(1+$B$18)^(E24-0.5)</f>
        <v>0.722538798890304</v>
      </c>
      <c r="F33" s="31" t="n">
        <f aca="false">1/(1+$B$18)^(F24-0.5)</f>
        <v>0.6584696973392</v>
      </c>
      <c r="G33" s="31" t="n">
        <f aca="false">1/(1+$B$18)^(G24-0.5)</f>
        <v>0.600081743679212</v>
      </c>
      <c r="H33" s="31" t="n">
        <f aca="false">1/(1+$B$18)^(H24-0.5)</f>
        <v>0.546871178054509</v>
      </c>
      <c r="I33" s="31" t="n">
        <f aca="false">1/(1+$B$18)^(I24-0.5)</f>
        <v>0.498378910101621</v>
      </c>
      <c r="J33" s="31" t="n">
        <f aca="false">1/(1+$B$18)^(J24-0.5)</f>
        <v>0.454186558007492</v>
      </c>
      <c r="K33" s="31" t="n">
        <f aca="false">1/(1+$B$18)^(K24-0.5)</f>
        <v>0.413912838792939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67.8116503834094</v>
      </c>
      <c r="C34" s="29" t="n">
        <f aca="false">C32*C33</f>
        <v>84.6442042031061</v>
      </c>
      <c r="D34" s="29" t="n">
        <f aca="false">D32*D33</f>
        <v>97.2526106524183</v>
      </c>
      <c r="E34" s="29" t="n">
        <f aca="false">E32*E33</f>
        <v>109.320331641291</v>
      </c>
      <c r="F34" s="29" t="n">
        <f aca="false">F32*F33</f>
        <v>120.163336749787</v>
      </c>
      <c r="G34" s="29" t="n">
        <f aca="false">G32*G33</f>
        <v>130.224676626445</v>
      </c>
      <c r="H34" s="29" t="n">
        <f aca="false">H32*H33</f>
        <v>137.758441077394</v>
      </c>
      <c r="I34" s="29" t="n">
        <f aca="false">I32*I33</f>
        <v>142.167099789465</v>
      </c>
      <c r="J34" s="29" t="n">
        <f aca="false">J32*J33</f>
        <v>143.045877341959</v>
      </c>
      <c r="K34" s="29" t="n">
        <f aca="false">K32*K33</f>
        <v>140.240182875345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1172.62841134062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366.111904563232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4787.19875208981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1981.48302534351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3154.11143668413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3214.11143668413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619.766956553052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TSMC (TSM ADR), per ADR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