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Mode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<sst xmlns="http://schemas.openxmlformats.org/spreadsheetml/2006/main" count="56" uniqueCount="46">
  <si>
    <t xml:space="preserve">LDB FINANCE</t>
  </si>
  <si>
    <t xml:space="preserve">SpaceX (SPCX)</t>
  </si>
  <si>
    <t xml:space="preserve">Scenario model: 2030 earning power, capitalised and discounted back four years, plus cash flow along the way  ·  Inputs in blue can be changed; everything else recalculates.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</si>
  <si>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</si>
  <si>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</si>
  <si>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</si>
  <si>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</si>
  <si>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</si>
  <si>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</si>
  <si>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</si>
  <si>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</si>
  <si>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</si>
  <si>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</si>
  <si>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</si>
  <si>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</si>
  <si>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</si>
  <si>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</si>
  <si>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</si>
  <si>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</si>
  <si>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https://github.com/ldiazbusquets/finance/blob/main/_source/models/new_coverage.py, and checked against it each time the file is made.</t>
  </si>
  <si>
    <t xml:space="preserve">For education only. Not investment advice.</t>
  </si>
  <si>
    <t xml:space="preserve">Bear, base and bull in one table, $ billions</t>
  </si>
  <si>
    <t xml:space="preserve">INPUTS</t>
  </si>
  <si>
    <t xml:space="preserve">Revenue in 2030 ($B)</t>
  </si>
  <si>
    <t xml:space="preserve">Operating margin in 2030</t>
  </si>
  <si>
    <t xml:space="preserve">Tax rate</t>
  </si>
  <si>
    <t xml:space="preserve">U.S. federal rate</t>
  </si>
  <si>
    <t xml:space="preserve">Exit multiple of after-tax operating profit</t>
  </si>
  <si>
    <t xml:space="preserve">Years discounted</t>
  </si>
  <si>
    <t xml:space="preserve">Net cash ($B)</t>
  </si>
  <si>
    <t xml:space="preserve">Shares by 2030 (billions)</t>
  </si>
  <si>
    <t xml:space="preserve">Free cash flow this year ($B)</t>
  </si>
  <si>
    <t xml:space="preserve">Operating cash flow less capital spending, last twelve months</t>
  </si>
  <si>
    <t xml:space="preserve">Free cash flow in 2030, share of after-tax profit</t>
  </si>
  <si>
    <t xml:space="preserve">The rest is reinvested</t>
  </si>
  <si>
    <t xml:space="preserve">VALUE</t>
  </si>
  <si>
    <t xml:space="preserve">After-tax operating profit, 2030 ($B)</t>
  </si>
  <si>
    <t xml:space="preserve">Value in 2030 ($B)</t>
  </si>
  <si>
    <t xml:space="preserve">Value today ($B)</t>
  </si>
  <si>
    <t xml:space="preserve">Free cash flow in 2030 ($B)</t>
  </si>
  <si>
    <t xml:space="preserve">Free cash flow, year 1 ($B)</t>
  </si>
  <si>
    <t xml:space="preserve">Free cash flow, year 2 ($B)</t>
  </si>
  <si>
    <t xml:space="preserve">Free cash flow, year 3 ($B)</t>
  </si>
  <si>
    <t xml:space="preserve">Free cash flow, year 4 ($B)</t>
  </si>
  <si>
    <t xml:space="preserve">Present value of free cash flow, years 1-4 ($B)</t>
  </si>
  <si>
    <t xml:space="preserve">Plus cash flow and net cash: equity value ($B)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</si>
</sst>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.00;&quot;($&quot;#,##0.00\);\-"/>
    <numFmt numFmtId="166" formatCode="0.0%;\(0.0%\);\-"/>
    <numFmt numFmtId="167" formatCode="0.00%;\(0.00%\);\-"/>
    <numFmt numFmtId="168" formatCode="#,##0.00;\(#,##0.00\);\-"/>
    <numFmt numFmtId="169" formatCode="0.0\x"/>
    <numFmt numFmtId="170" formatCode="0"/>
    <numFmt numFmtId="171" formatCode="0.00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7A6E62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2A211A"/>
        <bgColor rgb="FF1B1511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7</v>
      </c>
      <c r="B8" s="10" t="n">
        <f aca="false">Model!B31</f>
        <v>42.8065967153747</v>
      </c>
      <c r="C8" s="10" t="n">
        <f aca="false">Model!C31</f>
        <v>123.15285571145</v>
      </c>
      <c r="D8" s="10" t="n">
        <f aca="false">Model!D31</f>
        <v>287.929760885525</v>
      </c>
    </row>
    <row r="9" customFormat="false" ht="15" hidden="false" customHeight="false" outlineLevel="0" collapsed="false">
      <c r="A9" s="9" t="s">
        <v>8</v>
      </c>
      <c r="B9" s="11" t="n">
        <v>0.25</v>
      </c>
      <c r="C9" s="11" t="n">
        <v>0.5</v>
      </c>
      <c r="D9" s="11" t="n">
        <v>0.25</v>
      </c>
    </row>
    <row r="10" customFormat="false" ht="15" hidden="false" customHeight="false" outlineLevel="0" collapsed="false">
      <c r="A10" s="12" t="s">
        <v>9</v>
      </c>
      <c r="C10" s="13" t="n">
        <f aca="false">SUMPRODUCT(B8:D8,B9:D9)</f>
        <v>144.26051725595</v>
      </c>
    </row>
    <row r="11" customFormat="false" ht="15" hidden="false" customHeight="false" outlineLevel="0" collapsed="false">
      <c r="A11" s="9" t="s">
        <v>10</v>
      </c>
      <c r="C11" s="14" t="n">
        <v>162.57</v>
      </c>
    </row>
    <row r="12" customFormat="false" ht="15" hidden="false" customHeight="false" outlineLevel="0" collapsed="false">
      <c r="A12" s="9" t="s">
        <v>11</v>
      </c>
      <c r="C12" s="15" t="n">
        <f aca="false">C10/C11-1</f>
        <v>-0.11262522448207</v>
      </c>
    </row>
    <row r="14" customFormat="false" ht="19.5" hidden="false" customHeight="true" outlineLevel="0" collapsed="false">
      <c r="A14" s="5" t="s">
        <v>12</v>
      </c>
      <c r="B14" s="6"/>
      <c r="C14" s="6"/>
      <c r="D14" s="6"/>
      <c r="E14" s="6"/>
    </row>
    <row r="15" customFormat="false" ht="30" hidden="false" customHeight="true" outlineLevel="0" collapsed="false">
      <c r="A15" s="7" t="s">
        <v>13</v>
      </c>
      <c r="B15" s="8" t="s">
        <v>14</v>
      </c>
      <c r="C15" s="8" t="s">
        <v>15</v>
      </c>
    </row>
    <row r="16" customFormat="false" ht="15" hidden="false" customHeight="false" outlineLevel="0" collapsed="false">
      <c r="A16" s="16"/>
      <c r="B16" s="17" t="n">
        <v>0.1</v>
      </c>
      <c r="C16" s="18" t="n">
        <f aca="false">(Model!$C$22/(1+B16)^Model!$C$13+Model!$C$25/(1+B16)^1+Model!$C$26/(1+B16)^2+Model!$C$27/(1+B16)^3+Model!$C$28/(1+B16)^4+Model!$C$14)/Model!$C$15</f>
        <v>132.11013508919</v>
      </c>
    </row>
    <row r="17" customFormat="false" ht="15" hidden="false" customHeight="false" outlineLevel="0" collapsed="false">
      <c r="A17" s="16"/>
      <c r="B17" s="17" t="n">
        <v>0.11</v>
      </c>
      <c r="C17" s="18" t="n">
        <f aca="false">(Model!$C$22/(1+B17)^Model!$C$13+Model!$C$25/(1+B17)^1+Model!$C$26/(1+B17)^2+Model!$C$27/(1+B17)^3+Model!$C$28/(1+B17)^4+Model!$C$14)/Model!$C$15</f>
        <v>127.530827204228</v>
      </c>
    </row>
    <row r="18" customFormat="false" ht="15" hidden="false" customHeight="false" outlineLevel="0" collapsed="false">
      <c r="A18" s="16"/>
      <c r="B18" s="17" t="n">
        <v>0.12</v>
      </c>
      <c r="C18" s="18" t="n">
        <f aca="false">(Model!$C$22/(1+B18)^Model!$C$13+Model!$C$25/(1+B18)^1+Model!$C$26/(1+B18)^2+Model!$C$27/(1+B18)^3+Model!$C$28/(1+B18)^4+Model!$C$14)/Model!$C$15</f>
        <v>123.15285571145</v>
      </c>
    </row>
    <row r="19" customFormat="false" ht="15" hidden="false" customHeight="false" outlineLevel="0" collapsed="false">
      <c r="A19" s="16"/>
      <c r="B19" s="17" t="n">
        <v>0.13</v>
      </c>
      <c r="C19" s="18" t="n">
        <f aca="false">(Model!$C$22/(1+B19)^Model!$C$13+Model!$C$25/(1+B19)^1+Model!$C$26/(1+B19)^2+Model!$C$27/(1+B19)^3+Model!$C$28/(1+B19)^4+Model!$C$14)/Model!$C$15</f>
        <v>118.965690872396</v>
      </c>
    </row>
    <row r="20" customFormat="false" ht="15" hidden="false" customHeight="false" outlineLevel="0" collapsed="false">
      <c r="A20" s="16"/>
      <c r="B20" s="17" t="n">
        <v>0.14</v>
      </c>
      <c r="C20" s="18" t="n">
        <f aca="false">(Model!$C$22/(1+B20)^Model!$C$13+Model!$C$25/(1+B20)^1+Model!$C$26/(1+B20)^2+Model!$C$27/(1+B20)^3+Model!$C$28/(1+B20)^4+Model!$C$14)/Model!$C$15</f>
        <v>114.959440091142</v>
      </c>
    </row>
    <row r="21" customFormat="false" ht="15" hidden="false" customHeight="false" outlineLevel="0" collapsed="false">
      <c r="A21" s="19" t="s">
        <v>16</v>
      </c>
    </row>
    <row r="23" customFormat="false" ht="19.5" hidden="false" customHeight="true" outlineLevel="0" collapsed="false">
      <c r="A23" s="5" t="s">
        <v>17</v>
      </c>
      <c r="B23" s="6"/>
      <c r="C23" s="6"/>
      <c r="D23" s="6"/>
      <c r="E23" s="6"/>
    </row>
    <row r="24" customFormat="false" ht="15" hidden="false" customHeight="false" outlineLevel="0" collapsed="false">
      <c r="A24" s="19" t="s">
        <v>18</v>
      </c>
    </row>
    <row r="25" customFormat="false" ht="15" hidden="false" customHeight="false" outlineLevel="0" collapsed="false">
      <c r="A25" s="19" t="s">
        <v>19</v>
      </c>
    </row>
    <row r="26" customFormat="false" ht="15" hidden="false" customHeight="false" outlineLevel="0" collapsed="false">
      <c r="A26" s="19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4" min="2" style="0" width="14"/>
    <col collapsed="false" customWidth="true" hidden="false" outlineLevel="0" max="5" min="5" style="0" width="52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21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22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23</v>
      </c>
      <c r="B8" s="20" t="n">
        <v>250</v>
      </c>
      <c r="C8" s="20" t="n">
        <v>500</v>
      </c>
      <c r="D8" s="20" t="n">
        <v>900</v>
      </c>
    </row>
    <row r="9" customFormat="false" ht="15" hidden="false" customHeight="false" outlineLevel="0" collapsed="false">
      <c r="A9" s="9" t="s">
        <v>24</v>
      </c>
      <c r="B9" s="11" t="n">
        <v>0.22</v>
      </c>
      <c r="C9" s="11" t="n">
        <v>0.28</v>
      </c>
      <c r="D9" s="11" t="n">
        <v>0.32</v>
      </c>
    </row>
    <row r="10" customFormat="false" ht="15" hidden="false" customHeight="false" outlineLevel="0" collapsed="false">
      <c r="A10" s="9" t="s">
        <v>25</v>
      </c>
      <c r="B10" s="11" t="n">
        <v>0.21</v>
      </c>
      <c r="C10" s="11" t="n">
        <v>0.21</v>
      </c>
      <c r="D10" s="11" t="n">
        <v>0.21</v>
      </c>
      <c r="E10" s="19" t="s">
        <v>26</v>
      </c>
    </row>
    <row r="11" customFormat="false" ht="15" hidden="false" customHeight="false" outlineLevel="0" collapsed="false">
      <c r="A11" s="9" t="s">
        <v>27</v>
      </c>
      <c r="B11" s="21" t="n">
        <v>20</v>
      </c>
      <c r="C11" s="21" t="n">
        <v>22</v>
      </c>
      <c r="D11" s="21" t="n">
        <v>25</v>
      </c>
    </row>
    <row r="12" customFormat="false" ht="15" hidden="false" customHeight="false" outlineLevel="0" collapsed="false">
      <c r="A12" s="9" t="s">
        <v>14</v>
      </c>
      <c r="B12" s="11" t="n">
        <v>0.12</v>
      </c>
      <c r="C12" s="11" t="n">
        <v>0.12</v>
      </c>
      <c r="D12" s="11" t="n">
        <v>0.12</v>
      </c>
    </row>
    <row r="13" customFormat="false" ht="15" hidden="false" customHeight="false" outlineLevel="0" collapsed="false">
      <c r="A13" s="9" t="s">
        <v>28</v>
      </c>
      <c r="B13" s="22" t="n">
        <v>4</v>
      </c>
      <c r="C13" s="22" t="n">
        <v>4</v>
      </c>
      <c r="D13" s="22" t="n">
        <v>4</v>
      </c>
    </row>
    <row r="14" customFormat="false" ht="15" hidden="false" customHeight="false" outlineLevel="0" collapsed="false">
      <c r="A14" s="9" t="s">
        <v>29</v>
      </c>
      <c r="B14" s="20" t="n">
        <v>51.1</v>
      </c>
      <c r="C14" s="20" t="n">
        <v>51.1</v>
      </c>
      <c r="D14" s="20" t="n">
        <v>51.1</v>
      </c>
    </row>
    <row r="15" customFormat="false" ht="15" hidden="false" customHeight="false" outlineLevel="0" collapsed="false">
      <c r="A15" s="9" t="s">
        <v>30</v>
      </c>
      <c r="B15" s="23" t="n">
        <v>13.57</v>
      </c>
      <c r="C15" s="23" t="n">
        <v>13.57</v>
      </c>
      <c r="D15" s="23" t="n">
        <v>13.57</v>
      </c>
    </row>
    <row r="16" customFormat="false" ht="15" hidden="false" customHeight="false" outlineLevel="0" collapsed="false">
      <c r="A16" s="9" t="s">
        <v>31</v>
      </c>
      <c r="B16" s="20" t="n">
        <v>-68</v>
      </c>
      <c r="C16" s="20" t="n">
        <v>-68</v>
      </c>
      <c r="D16" s="20" t="n">
        <v>-68</v>
      </c>
      <c r="E16" s="19" t="s">
        <v>32</v>
      </c>
    </row>
    <row r="17" customFormat="false" ht="15" hidden="false" customHeight="false" outlineLevel="0" collapsed="false">
      <c r="A17" s="9" t="s">
        <v>33</v>
      </c>
      <c r="B17" s="11" t="n">
        <v>0.8</v>
      </c>
      <c r="C17" s="11" t="n">
        <v>0.8</v>
      </c>
      <c r="D17" s="11" t="n">
        <v>0.8</v>
      </c>
      <c r="E17" s="19" t="s">
        <v>34</v>
      </c>
    </row>
    <row r="19" customFormat="false" ht="19.5" hidden="false" customHeight="true" outlineLevel="0" collapsed="false">
      <c r="A19" s="5" t="s">
        <v>35</v>
      </c>
      <c r="B19" s="6"/>
      <c r="C19" s="6"/>
      <c r="D19" s="6"/>
      <c r="E19" s="6"/>
    </row>
    <row r="20" customFormat="false" ht="30" hidden="false" customHeight="true" outlineLevel="0" collapsed="false">
      <c r="A20" s="7"/>
      <c r="B20" s="8" t="s">
        <v>4</v>
      </c>
      <c r="C20" s="8" t="s">
        <v>5</v>
      </c>
      <c r="D20" s="8" t="s">
        <v>6</v>
      </c>
    </row>
    <row r="21" customFormat="false" ht="15" hidden="false" customHeight="false" outlineLevel="0" collapsed="false">
      <c r="A21" s="9" t="s">
        <v>36</v>
      </c>
      <c r="B21" s="24" t="n">
        <f aca="false">B8*B9*(1-B10)</f>
        <v>43.45</v>
      </c>
      <c r="C21" s="24" t="n">
        <f aca="false">C8*C9*(1-C10)</f>
        <v>110.6</v>
      </c>
      <c r="D21" s="24" t="n">
        <f aca="false">D8*D9*(1-D10)</f>
        <v>227.52</v>
      </c>
    </row>
    <row r="22" customFormat="false" ht="15" hidden="false" customHeight="false" outlineLevel="0" collapsed="false">
      <c r="A22" s="9" t="s">
        <v>37</v>
      </c>
      <c r="B22" s="24" t="n">
        <f aca="false">B21*B11</f>
        <v>869</v>
      </c>
      <c r="C22" s="24" t="n">
        <f aca="false">C21*C11</f>
        <v>2433.2</v>
      </c>
      <c r="D22" s="24" t="n">
        <f aca="false">D21*D11</f>
        <v>5688</v>
      </c>
    </row>
    <row r="23" customFormat="false" ht="15" hidden="false" customHeight="false" outlineLevel="0" collapsed="false">
      <c r="A23" s="9" t="s">
        <v>38</v>
      </c>
      <c r="B23" s="24" t="n">
        <f aca="false">B22/(1+B12)^B13</f>
        <v>552.265210133798</v>
      </c>
      <c r="C23" s="24" t="n">
        <f aca="false">C22/(1+C12)^C13</f>
        <v>1546.34258837464</v>
      </c>
      <c r="D23" s="24" t="n">
        <f aca="false">D22/(1+D12)^D13</f>
        <v>3614.82682996668</v>
      </c>
    </row>
    <row r="24" customFormat="false" ht="15" hidden="false" customHeight="false" outlineLevel="0" collapsed="false">
      <c r="A24" s="9" t="s">
        <v>39</v>
      </c>
      <c r="B24" s="24" t="n">
        <f aca="false">B21*B17</f>
        <v>34.76</v>
      </c>
      <c r="C24" s="24" t="n">
        <f aca="false">C21*C17</f>
        <v>88.48</v>
      </c>
      <c r="D24" s="24" t="n">
        <f aca="false">D21*D17</f>
        <v>182.016</v>
      </c>
    </row>
    <row r="25" customFormat="false" ht="15" hidden="false" customHeight="false" outlineLevel="0" collapsed="false">
      <c r="A25" s="9" t="s">
        <v>40</v>
      </c>
      <c r="B25" s="24" t="n">
        <f aca="false">B16+(B24-B16)*1/B13</f>
        <v>-42.31</v>
      </c>
      <c r="C25" s="24" t="n">
        <f aca="false">C16+(C24-C16)*1/C13</f>
        <v>-28.88</v>
      </c>
      <c r="D25" s="24" t="n">
        <f aca="false">D16+(D24-D16)*1/D13</f>
        <v>-5.496</v>
      </c>
    </row>
    <row r="26" customFormat="false" ht="15" hidden="false" customHeight="false" outlineLevel="0" collapsed="false">
      <c r="A26" s="9" t="s">
        <v>41</v>
      </c>
      <c r="B26" s="24" t="n">
        <f aca="false">B16+(B24-B16)*2/B13</f>
        <v>-16.62</v>
      </c>
      <c r="C26" s="24" t="n">
        <f aca="false">C16+(C24-C16)*2/C13</f>
        <v>10.24</v>
      </c>
      <c r="D26" s="24" t="n">
        <f aca="false">D16+(D24-D16)*2/D13</f>
        <v>57.008</v>
      </c>
    </row>
    <row r="27" customFormat="false" ht="15" hidden="false" customHeight="false" outlineLevel="0" collapsed="false">
      <c r="A27" s="9" t="s">
        <v>42</v>
      </c>
      <c r="B27" s="24" t="n">
        <f aca="false">B16+(B24-B16)*3/B13</f>
        <v>9.07000000000001</v>
      </c>
      <c r="C27" s="24" t="n">
        <f aca="false">C16+(C24-C16)*3/C13</f>
        <v>49.36</v>
      </c>
      <c r="D27" s="24" t="n">
        <f aca="false">D16+(D24-D16)*3/D13</f>
        <v>119.512</v>
      </c>
    </row>
    <row r="28" customFormat="false" ht="15" hidden="false" customHeight="false" outlineLevel="0" collapsed="false">
      <c r="A28" s="9" t="s">
        <v>43</v>
      </c>
      <c r="B28" s="24" t="n">
        <f aca="false">B16+(B24-B16)*4/B13</f>
        <v>34.76</v>
      </c>
      <c r="C28" s="24" t="n">
        <f aca="false">C16+(C24-C16)*4/C13</f>
        <v>88.48</v>
      </c>
      <c r="D28" s="24" t="n">
        <f aca="false">D16+(D24-D16)*4/D13</f>
        <v>182.016</v>
      </c>
    </row>
    <row r="29" customFormat="false" ht="15" hidden="false" customHeight="false" outlineLevel="0" collapsed="false">
      <c r="A29" s="9" t="s">
        <v>44</v>
      </c>
      <c r="B29" s="24" t="n">
        <f aca="false">B25/(1+B12)^1+B26/(1+B12)^2+B27/(1+B12)^3+B28/(1+B12)^4</f>
        <v>-22.4796927061641</v>
      </c>
      <c r="C29" s="24" t="n">
        <f aca="false">C25/(1+C12)^1+C26/(1+C12)^2+C27/(1+C12)^3+C28/(1+C12)^4</f>
        <v>73.7416636297376</v>
      </c>
      <c r="D29" s="24" t="n">
        <f aca="false">D25/(1+D12)^1+D26/(1+D12)^2+D27/(1+D12)^3+D28/(1+D12)^4</f>
        <v>241.280025249896</v>
      </c>
    </row>
    <row r="30" customFormat="false" ht="15" hidden="false" customHeight="false" outlineLevel="0" collapsed="false">
      <c r="A30" s="9" t="s">
        <v>45</v>
      </c>
      <c r="B30" s="24" t="n">
        <f aca="false">B23+B29+B14</f>
        <v>580.885517427634</v>
      </c>
      <c r="C30" s="24" t="n">
        <f aca="false">C23+C29+C14</f>
        <v>1671.18425200437</v>
      </c>
      <c r="D30" s="24" t="n">
        <f aca="false">D23+D29+D14</f>
        <v>3907.20685521658</v>
      </c>
    </row>
    <row r="31" customFormat="false" ht="15" hidden="false" customHeight="false" outlineLevel="0" collapsed="false">
      <c r="A31" s="12" t="s">
        <v>15</v>
      </c>
      <c r="B31" s="13" t="n">
        <f aca="false">B30/B15</f>
        <v>42.8065967153747</v>
      </c>
      <c r="C31" s="13" t="n">
        <f aca="false">C30/C15</f>
        <v>123.15285571145</v>
      </c>
      <c r="D31" s="13" t="n">
        <f aca="false">D30/D15</f>
        <v>287.929760885525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2026-10-22T21:12:44Z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SpaceX (SPCX)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