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<sst xmlns="http://schemas.openxmlformats.org/spreadsheetml/2006/main" count="214" uniqueCount="93">
  <si>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</si>
  <si>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RTX (RTX)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</si>
  <si>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</si>
  <si>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</si>
  <si>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</si>
  <si>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</si>
  <si>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</si>
  <si>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</si>
  <si>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</si>
  <si>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</si>
  <si>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</si>
  <si>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</si>
  <si>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</si>
  <si>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</si>
  <si>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</si>
  <si>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</si>
  <si>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</si>
  <si>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</si>
  <si>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</si>
  <si>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</si>
  <si>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</si>
  <si>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</si>
  <si>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</si>
  <si>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</si>
  <si>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</si>
  <si>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</si>
  <si>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</si>
  <si>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</si>
  <si>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</si>
  <si>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</si>
  <si>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</si>
  <si>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</si>
  <si>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</si>
  <si>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</si>
  <si>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</si>
  <si>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</si>
  <si>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</si>
  <si>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</si>
  <si>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https://github.com/ldiazbusquets/finance/blob/main/_source/models/rtx.py,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</si>
  <si>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</si>
  <si>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</si>
  <si>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</si>
  <si>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</si>
  <si>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guidance midpoint, $97.25B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</si>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</sst>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0.0875</v>
      </c>
    </row>
    <row r="11" customFormat="false" ht="15" hidden="false" customHeight="false" outlineLevel="0" collapsed="false">
      <c r="A11" s="7" t="s">
        <v>11</v>
      </c>
      <c r="B11" s="12" t="n">
        <v>194.745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1.368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266.41116</v>
      </c>
    </row>
    <row r="14" customFormat="false" ht="15" hidden="false" customHeight="false" outlineLevel="0" collapsed="false">
      <c r="A14" s="7" t="s">
        <v>16</v>
      </c>
      <c r="B14" s="15" t="n">
        <v>37.4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0.0815910663057934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85.7919391920615</v>
      </c>
      <c r="C21" s="21" t="n">
        <f aca="false">Base!$B$43</f>
        <v>146.361692935407</v>
      </c>
      <c r="D21" s="21" t="n">
        <f aca="false">Bull!$B$43</f>
        <v>228.769684155029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151.821252304476</v>
      </c>
    </row>
    <row r="24" customFormat="false" ht="15" hidden="false" customHeight="false" outlineLevel="0" collapsed="false">
      <c r="A24" s="7" t="s">
        <v>29</v>
      </c>
      <c r="C24" s="12" t="n">
        <v>194.745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-0.220410011530587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</v>
      </c>
      <c r="C29" s="26" t="n">
        <f aca="false">(SUMPRODUCT(Base!$B$32:$K$32,1/(1+B29)^(Base!$B$24:$K$24-0.5))+Base!$K$29*(1+Base!$B$10)*(1-Base!$B$14)*(1-Base!$B$10/Base!$B$16)/(B29-Base!$B$10)/(1+B29)^9.5+Base!$B$19)/Base!$B$20</f>
        <v>194.310848211151</v>
      </c>
    </row>
    <row r="30" customFormat="false" ht="15" hidden="false" customHeight="false" outlineLevel="0" collapsed="false">
      <c r="A30" s="24"/>
      <c r="B30" s="25" t="n">
        <v>0.075</v>
      </c>
      <c r="C30" s="26" t="n">
        <f aca="false">(SUMPRODUCT(Base!$B$32:$K$32,1/(1+B30)^(Base!$B$24:$K$24-0.5))+Base!$K$29*(1+Base!$B$10)*(1-Base!$B$14)*(1-Base!$B$10/Base!$B$16)/(B30-Base!$B$10)/(1+B30)^9.5+Base!$B$19)/Base!$B$20</f>
        <v>170.607034585848</v>
      </c>
    </row>
    <row r="31" customFormat="false" ht="15" hidden="false" customHeight="false" outlineLevel="0" collapsed="false">
      <c r="A31" s="24"/>
      <c r="B31" s="25" t="n">
        <v>0.08</v>
      </c>
      <c r="C31" s="26" t="n">
        <f aca="false">(SUMPRODUCT(Base!$B$32:$K$32,1/(1+B31)^(Base!$B$24:$K$24-0.5))+Base!$K$29*(1+Base!$B$10)*(1-Base!$B$14)*(1-Base!$B$10/Base!$B$16)/(B31-Base!$B$10)/(1+B31)^9.5+Base!$B$19)/Base!$B$20</f>
        <v>151.631099993691</v>
      </c>
    </row>
    <row r="32" customFormat="false" ht="15" hidden="false" customHeight="false" outlineLevel="0" collapsed="false">
      <c r="A32" s="24"/>
      <c r="B32" s="25" t="n">
        <v>0.085</v>
      </c>
      <c r="C32" s="26" t="n">
        <f aca="false">(SUMPRODUCT(Base!$B$32:$K$32,1/(1+B32)^(Base!$B$24:$K$24-0.5))+Base!$K$29*(1+Base!$B$10)*(1-Base!$B$14)*(1-Base!$B$10/Base!$B$16)/(B32-Base!$B$10)/(1+B32)^9.5+Base!$B$19)/Base!$B$20</f>
        <v>136.094566647283</v>
      </c>
    </row>
    <row r="33" customFormat="false" ht="15" hidden="false" customHeight="false" outlineLevel="0" collapsed="false">
      <c r="A33" s="24"/>
      <c r="B33" s="25" t="n">
        <v>0.09</v>
      </c>
      <c r="C33" s="26" t="n">
        <f aca="false">(SUMPRODUCT(Base!$B$32:$K$32,1/(1+B33)^(Base!$B$24:$K$24-0.5))+Base!$K$29*(1+Base!$B$10)*(1-Base!$B$14)*(1-Base!$B$10/Base!$B$16)/(B33-Base!$B$10)/(1+B33)^9.5+Base!$B$19)/Base!$B$20</f>
        <v>123.138391116756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97.25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0.08</v>
      </c>
    </row>
    <row r="9" customFormat="false" ht="15" hidden="false" customHeight="false" outlineLevel="0" collapsed="false">
      <c r="A9" s="7" t="s">
        <v>45</v>
      </c>
      <c r="B9" s="16" t="n">
        <v>0.07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0.125</v>
      </c>
    </row>
    <row r="12" customFormat="false" ht="15" hidden="false" customHeight="false" outlineLevel="0" collapsed="false">
      <c r="A12" s="7" t="s">
        <v>49</v>
      </c>
      <c r="B12" s="16" t="n">
        <v>0.14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0.18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0.0815910663057934</v>
      </c>
    </row>
    <row r="19" customFormat="false" ht="15" hidden="false" customHeight="false" outlineLevel="0" collapsed="false">
      <c r="A19" s="7" t="s">
        <v>58</v>
      </c>
      <c r="B19" s="15" t="n">
        <v>-28.2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1.368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0.08</v>
      </c>
      <c r="C26" s="23" t="n">
        <f aca="false">$B$9</f>
        <v>0.07</v>
      </c>
      <c r="D26" s="23" t="n">
        <f aca="false">$B$9+($B$10-$B$9)*(D24-2)/8</f>
        <v>0.065</v>
      </c>
      <c r="E26" s="23" t="n">
        <f aca="false">$B$9+($B$10-$B$9)*(E24-2)/8</f>
        <v>0.06</v>
      </c>
      <c r="F26" s="23" t="n">
        <f aca="false">$B$9+($B$10-$B$9)*(F24-2)/8</f>
        <v>0.055</v>
      </c>
      <c r="G26" s="23" t="n">
        <f aca="false">$B$9+($B$10-$B$9)*(G24-2)/8</f>
        <v>0.05</v>
      </c>
      <c r="H26" s="23" t="n">
        <f aca="false">$B$9+($B$10-$B$9)*(H24-2)/8</f>
        <v>0.045</v>
      </c>
      <c r="I26" s="23" t="n">
        <f aca="false">$B$9+($B$10-$B$9)*(I24-2)/8</f>
        <v>0.04</v>
      </c>
      <c r="J26" s="23" t="n">
        <f aca="false">$B$9+($B$10-$B$9)*(J24-2)/8</f>
        <v>0.035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105.03</v>
      </c>
      <c r="C27" s="14" t="n">
        <f aca="false">B27*(1+C26)</f>
        <v>112.3821</v>
      </c>
      <c r="D27" s="14" t="n">
        <f aca="false">C27*(1+D26)</f>
        <v>119.6869365</v>
      </c>
      <c r="E27" s="14" t="n">
        <f aca="false">D27*(1+E26)</f>
        <v>126.86815269</v>
      </c>
      <c r="F27" s="14" t="n">
        <f aca="false">E27*(1+F26)</f>
        <v>133.84590108795</v>
      </c>
      <c r="G27" s="14" t="n">
        <f aca="false">F27*(1+G26)</f>
        <v>140.538196142348</v>
      </c>
      <c r="H27" s="14" t="n">
        <f aca="false">G27*(1+H26)</f>
        <v>146.862414968753</v>
      </c>
      <c r="I27" s="14" t="n">
        <f aca="false">H27*(1+I26)</f>
        <v>152.736911567503</v>
      </c>
      <c r="J27" s="14" t="n">
        <f aca="false">I27*(1+J26)</f>
        <v>158.082703472366</v>
      </c>
      <c r="K27" s="14" t="n">
        <f aca="false">J27*(1+K26)</f>
        <v>162.825184576537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0.128</v>
      </c>
      <c r="C28" s="23" t="n">
        <f aca="false">$B$11+($B$12-$B$11)*MIN(1,C24/$B$13)</f>
        <v>0.131</v>
      </c>
      <c r="D28" s="23" t="n">
        <f aca="false">$B$11+($B$12-$B$11)*MIN(1,D24/$B$13)</f>
        <v>0.134</v>
      </c>
      <c r="E28" s="23" t="n">
        <f aca="false">$B$11+($B$12-$B$11)*MIN(1,E24/$B$13)</f>
        <v>0.137</v>
      </c>
      <c r="F28" s="23" t="n">
        <f aca="false">$B$11+($B$12-$B$11)*MIN(1,F24/$B$13)</f>
        <v>0.14</v>
      </c>
      <c r="G28" s="23" t="n">
        <f aca="false">$B$11+($B$12-$B$11)*MIN(1,G24/$B$13)</f>
        <v>0.14</v>
      </c>
      <c r="H28" s="23" t="n">
        <f aca="false">$B$11+($B$12-$B$11)*MIN(1,H24/$B$13)</f>
        <v>0.14</v>
      </c>
      <c r="I28" s="23" t="n">
        <f aca="false">$B$11+($B$12-$B$11)*MIN(1,I24/$B$13)</f>
        <v>0.14</v>
      </c>
      <c r="J28" s="23" t="n">
        <f aca="false">$B$11+($B$12-$B$11)*MIN(1,J24/$B$13)</f>
        <v>0.14</v>
      </c>
      <c r="K28" s="23" t="n">
        <f aca="false">$B$11+($B$12-$B$11)*MIN(1,K24/$B$13)</f>
        <v>0.14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13.44384</v>
      </c>
      <c r="C29" s="14" t="n">
        <f aca="false">C27*C28</f>
        <v>14.7220551</v>
      </c>
      <c r="D29" s="14" t="n">
        <f aca="false">D27*D28</f>
        <v>16.038049491</v>
      </c>
      <c r="E29" s="14" t="n">
        <f aca="false">E27*E28</f>
        <v>17.38093691853</v>
      </c>
      <c r="F29" s="14" t="n">
        <f aca="false">F27*F28</f>
        <v>18.738426152313</v>
      </c>
      <c r="G29" s="14" t="n">
        <f aca="false">G27*G28</f>
        <v>19.6753474599287</v>
      </c>
      <c r="H29" s="14" t="n">
        <f aca="false">H27*H28</f>
        <v>20.5607380956254</v>
      </c>
      <c r="I29" s="14" t="n">
        <f aca="false">I27*I28</f>
        <v>21.3831676194505</v>
      </c>
      <c r="J29" s="14" t="n">
        <f aca="false">J27*J28</f>
        <v>22.1315784861312</v>
      </c>
      <c r="K29" s="14" t="n">
        <f aca="false">K27*K28</f>
        <v>22.7955258407152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11.0239488</v>
      </c>
      <c r="C30" s="14" t="n">
        <f aca="false">C29*(1-$B$14)</f>
        <v>12.072085182</v>
      </c>
      <c r="D30" s="14" t="n">
        <f aca="false">D29*(1-$B$14)</f>
        <v>13.15120058262</v>
      </c>
      <c r="E30" s="14" t="n">
        <f aca="false">E29*(1-$B$14)</f>
        <v>14.2523682731946</v>
      </c>
      <c r="F30" s="14" t="n">
        <f aca="false">F29*(1-$B$14)</f>
        <v>15.3655094448967</v>
      </c>
      <c r="G30" s="14" t="n">
        <f aca="false">G29*(1-$B$14)</f>
        <v>16.1337849171415</v>
      </c>
      <c r="H30" s="14" t="n">
        <f aca="false">H29*(1-$B$14)</f>
        <v>16.8598052384129</v>
      </c>
      <c r="I30" s="14" t="n">
        <f aca="false">I29*(1-$B$14)</f>
        <v>17.5341974479494</v>
      </c>
      <c r="J30" s="14" t="n">
        <f aca="false">J29*(1-$B$14)</f>
        <v>18.1478943586276</v>
      </c>
      <c r="K30" s="14" t="n">
        <f aca="false">K29*(1-$B$14)</f>
        <v>18.6923311893864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2.59333333333333</v>
      </c>
      <c r="C31" s="14" t="n">
        <f aca="false">IF(ISNUMBER(C25),C25,(C27-B27)/$B$15)</f>
        <v>2.4507</v>
      </c>
      <c r="D31" s="14" t="n">
        <f aca="false">IF(ISNUMBER(D25),D25,(D27-C27)/$B$15)</f>
        <v>2.4349455</v>
      </c>
      <c r="E31" s="14" t="n">
        <f aca="false">IF(ISNUMBER(E25),E25,(E27-D27)/$B$15)</f>
        <v>2.39373873</v>
      </c>
      <c r="F31" s="14" t="n">
        <f aca="false">IF(ISNUMBER(F25),F25,(F27-E27)/$B$15)</f>
        <v>2.32591613264999</v>
      </c>
      <c r="G31" s="14" t="n">
        <f aca="false">IF(ISNUMBER(G25),G25,(G27-F27)/$B$15)</f>
        <v>2.2307650181325</v>
      </c>
      <c r="H31" s="14" t="n">
        <f aca="false">IF(ISNUMBER(H25),H25,(H27-G27)/$B$15)</f>
        <v>2.10807294213521</v>
      </c>
      <c r="I31" s="14" t="n">
        <f aca="false">IF(ISNUMBER(I25),I25,(I27-H27)/$B$15)</f>
        <v>1.95816553291671</v>
      </c>
      <c r="J31" s="14" t="n">
        <f aca="false">IF(ISNUMBER(J25),J25,(J27-I27)/$B$15)</f>
        <v>1.7819306349542</v>
      </c>
      <c r="K31" s="14" t="n">
        <f aca="false">IF(ISNUMBER(K25),K25,(K27-J27)/$B$15)</f>
        <v>1.58082703472366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8.43061546666667</v>
      </c>
      <c r="C32" s="31" t="n">
        <f aca="false">C30-C31</f>
        <v>9.621385182</v>
      </c>
      <c r="D32" s="31" t="n">
        <f aca="false">D30-D31</f>
        <v>10.71625508262</v>
      </c>
      <c r="E32" s="31" t="n">
        <f aca="false">E30-E31</f>
        <v>11.8586295431946</v>
      </c>
      <c r="F32" s="31" t="n">
        <f aca="false">F30-F31</f>
        <v>13.0395933122467</v>
      </c>
      <c r="G32" s="31" t="n">
        <f aca="false">G30-G31</f>
        <v>13.903019899009</v>
      </c>
      <c r="H32" s="31" t="n">
        <f aca="false">H30-H31</f>
        <v>14.7517322962777</v>
      </c>
      <c r="I32" s="31" t="n">
        <f aca="false">I30-I31</f>
        <v>15.5760319150327</v>
      </c>
      <c r="J32" s="31" t="n">
        <f aca="false">J30-J31</f>
        <v>16.3659637236734</v>
      </c>
      <c r="K32" s="31" t="n">
        <f aca="false">K30-K31</f>
        <v>17.1115041546628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0.961542432573871</v>
      </c>
      <c r="C33" s="32" t="n">
        <f aca="false">1/(1+$B$18)^(C24-0.5)</f>
        <v>0.889007373052782</v>
      </c>
      <c r="D33" s="32" t="n">
        <f aca="false">1/(1+$B$18)^(D24-0.5)</f>
        <v>0.821944079188092</v>
      </c>
      <c r="E33" s="32" t="n">
        <f aca="false">1/(1+$B$18)^(E24-0.5)</f>
        <v>0.759939782043011</v>
      </c>
      <c r="F33" s="32" t="n">
        <f aca="false">1/(1+$B$18)^(F24-0.5)</f>
        <v>0.702612850380327</v>
      </c>
      <c r="G33" s="32" t="n">
        <f aca="false">1/(1+$B$18)^(G24-0.5)</f>
        <v>0.649610441754223</v>
      </c>
      <c r="H33" s="32" t="n">
        <f aca="false">1/(1+$B$18)^(H24-0.5)</f>
        <v>0.600606330794675</v>
      </c>
      <c r="I33" s="32" t="n">
        <f aca="false">1/(1+$B$18)^(I24-0.5)</f>
        <v>0.555298901317727</v>
      </c>
      <c r="J33" s="32" t="n">
        <f aca="false">1/(1+$B$18)^(J24-0.5)</f>
        <v>0.513409289903222</v>
      </c>
      <c r="K33" s="32" t="n">
        <f aca="false">1/(1+$B$18)^(K24-0.5)</f>
        <v>0.474679669513902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8.10639450391357</v>
      </c>
      <c r="C34" s="14" t="n">
        <f aca="false">C32*C33</f>
        <v>8.55348236577879</v>
      </c>
      <c r="D34" s="14" t="n">
        <f aca="false">D32*D33</f>
        <v>8.80816241622882</v>
      </c>
      <c r="E34" s="14" t="n">
        <f aca="false">E32*E33</f>
        <v>9.01184435038412</v>
      </c>
      <c r="F34" s="14" t="n">
        <f aca="false">F32*F33</f>
        <v>9.16178582491788</v>
      </c>
      <c r="G34" s="14" t="n">
        <f aca="false">G32*G33</f>
        <v>9.03154689831298</v>
      </c>
      <c r="H34" s="14" t="n">
        <f aca="false">H32*H33</f>
        <v>8.85998380733263</v>
      </c>
      <c r="I34" s="14" t="n">
        <f aca="false">I32*I33</f>
        <v>8.64935340930748</v>
      </c>
      <c r="J34" s="14" t="n">
        <f aca="false">J32*J33</f>
        <v>8.40243781395306</v>
      </c>
      <c r="K34" s="14" t="n">
        <f aca="false">K32*K33</f>
        <v>8.12248313702108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86.7074745271504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19.253101125068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298.549380793178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141.715321408486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228.422795935636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200.222795935636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146.361692935407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97.25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0.04</v>
      </c>
    </row>
    <row r="9" customFormat="false" ht="15" hidden="false" customHeight="false" outlineLevel="0" collapsed="false">
      <c r="A9" s="7" t="s">
        <v>45</v>
      </c>
      <c r="B9" s="16" t="n">
        <v>0.04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0.115</v>
      </c>
    </row>
    <row r="12" customFormat="false" ht="15" hidden="false" customHeight="false" outlineLevel="0" collapsed="false">
      <c r="A12" s="7" t="s">
        <v>49</v>
      </c>
      <c r="B12" s="16" t="n">
        <v>0.12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0.18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0.0915910663057934</v>
      </c>
    </row>
    <row r="19" customFormat="false" ht="15" hidden="false" customHeight="false" outlineLevel="0" collapsed="false">
      <c r="A19" s="7" t="s">
        <v>58</v>
      </c>
      <c r="B19" s="15" t="n">
        <v>-28.2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1.368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0.04</v>
      </c>
      <c r="C26" s="23" t="n">
        <f aca="false">$B$9</f>
        <v>0.04</v>
      </c>
      <c r="D26" s="23" t="n">
        <f aca="false">$B$9+($B$10-$B$9)*(D24-2)/8</f>
        <v>0.03875</v>
      </c>
      <c r="E26" s="23" t="n">
        <f aca="false">$B$9+($B$10-$B$9)*(E24-2)/8</f>
        <v>0.0375</v>
      </c>
      <c r="F26" s="23" t="n">
        <f aca="false">$B$9+($B$10-$B$9)*(F24-2)/8</f>
        <v>0.03625</v>
      </c>
      <c r="G26" s="23" t="n">
        <f aca="false">$B$9+($B$10-$B$9)*(G24-2)/8</f>
        <v>0.035</v>
      </c>
      <c r="H26" s="23" t="n">
        <f aca="false">$B$9+($B$10-$B$9)*(H24-2)/8</f>
        <v>0.03375</v>
      </c>
      <c r="I26" s="23" t="n">
        <f aca="false">$B$9+($B$10-$B$9)*(I24-2)/8</f>
        <v>0.0325</v>
      </c>
      <c r="J26" s="23" t="n">
        <f aca="false">$B$9+($B$10-$B$9)*(J24-2)/8</f>
        <v>0.03125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101.14</v>
      </c>
      <c r="C27" s="14" t="n">
        <f aca="false">B27*(1+C26)</f>
        <v>105.1856</v>
      </c>
      <c r="D27" s="14" t="n">
        <f aca="false">C27*(1+D26)</f>
        <v>109.261542</v>
      </c>
      <c r="E27" s="14" t="n">
        <f aca="false">D27*(1+E26)</f>
        <v>113.358849825</v>
      </c>
      <c r="F27" s="14" t="n">
        <f aca="false">E27*(1+F26)</f>
        <v>117.468108131156</v>
      </c>
      <c r="G27" s="14" t="n">
        <f aca="false">F27*(1+G26)</f>
        <v>121.579491915747</v>
      </c>
      <c r="H27" s="14" t="n">
        <f aca="false">G27*(1+H26)</f>
        <v>125.682799767903</v>
      </c>
      <c r="I27" s="14" t="n">
        <f aca="false">H27*(1+I26)</f>
        <v>129.76749076036</v>
      </c>
      <c r="J27" s="14" t="n">
        <f aca="false">I27*(1+J26)</f>
        <v>133.822724846621</v>
      </c>
      <c r="K27" s="14" t="n">
        <f aca="false">J27*(1+K26)</f>
        <v>137.83740659202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0.116</v>
      </c>
      <c r="C28" s="23" t="n">
        <f aca="false">$B$11+($B$12-$B$11)*MIN(1,C24/$B$13)</f>
        <v>0.117</v>
      </c>
      <c r="D28" s="23" t="n">
        <f aca="false">$B$11+($B$12-$B$11)*MIN(1,D24/$B$13)</f>
        <v>0.118</v>
      </c>
      <c r="E28" s="23" t="n">
        <f aca="false">$B$11+($B$12-$B$11)*MIN(1,E24/$B$13)</f>
        <v>0.119</v>
      </c>
      <c r="F28" s="23" t="n">
        <f aca="false">$B$11+($B$12-$B$11)*MIN(1,F24/$B$13)</f>
        <v>0.12</v>
      </c>
      <c r="G28" s="23" t="n">
        <f aca="false">$B$11+($B$12-$B$11)*MIN(1,G24/$B$13)</f>
        <v>0.12</v>
      </c>
      <c r="H28" s="23" t="n">
        <f aca="false">$B$11+($B$12-$B$11)*MIN(1,H24/$B$13)</f>
        <v>0.12</v>
      </c>
      <c r="I28" s="23" t="n">
        <f aca="false">$B$11+($B$12-$B$11)*MIN(1,I24/$B$13)</f>
        <v>0.12</v>
      </c>
      <c r="J28" s="23" t="n">
        <f aca="false">$B$11+($B$12-$B$11)*MIN(1,J24/$B$13)</f>
        <v>0.12</v>
      </c>
      <c r="K28" s="23" t="n">
        <f aca="false">$B$11+($B$12-$B$11)*MIN(1,K24/$B$13)</f>
        <v>0.12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11.73224</v>
      </c>
      <c r="C29" s="14" t="n">
        <f aca="false">C27*C28</f>
        <v>12.3067152</v>
      </c>
      <c r="D29" s="14" t="n">
        <f aca="false">D27*D28</f>
        <v>12.892861956</v>
      </c>
      <c r="E29" s="14" t="n">
        <f aca="false">E27*E28</f>
        <v>13.489703129175</v>
      </c>
      <c r="F29" s="14" t="n">
        <f aca="false">F27*F28</f>
        <v>14.0961729757388</v>
      </c>
      <c r="G29" s="14" t="n">
        <f aca="false">G27*G28</f>
        <v>14.5895390298896</v>
      </c>
      <c r="H29" s="14" t="n">
        <f aca="false">H27*H28</f>
        <v>15.0819359721484</v>
      </c>
      <c r="I29" s="14" t="n">
        <f aca="false">I27*I28</f>
        <v>15.5720988912432</v>
      </c>
      <c r="J29" s="14" t="n">
        <f aca="false">J27*J28</f>
        <v>16.0587269815946</v>
      </c>
      <c r="K29" s="14" t="n">
        <f aca="false">K27*K28</f>
        <v>16.5404887910424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9.6204368</v>
      </c>
      <c r="C30" s="14" t="n">
        <f aca="false">C29*(1-$B$14)</f>
        <v>10.091506464</v>
      </c>
      <c r="D30" s="14" t="n">
        <f aca="false">D29*(1-$B$14)</f>
        <v>10.57214680392</v>
      </c>
      <c r="E30" s="14" t="n">
        <f aca="false">E29*(1-$B$14)</f>
        <v>11.0615565659235</v>
      </c>
      <c r="F30" s="14" t="n">
        <f aca="false">F29*(1-$B$14)</f>
        <v>11.5588618401058</v>
      </c>
      <c r="G30" s="14" t="n">
        <f aca="false">G29*(1-$B$14)</f>
        <v>11.9634220045095</v>
      </c>
      <c r="H30" s="14" t="n">
        <f aca="false">H29*(1-$B$14)</f>
        <v>12.3671874971617</v>
      </c>
      <c r="I30" s="14" t="n">
        <f aca="false">I29*(1-$B$14)</f>
        <v>12.7691210908194</v>
      </c>
      <c r="J30" s="14" t="n">
        <f aca="false">J29*(1-$B$14)</f>
        <v>13.1681561249075</v>
      </c>
      <c r="K30" s="14" t="n">
        <f aca="false">K29*(1-$B$14)</f>
        <v>13.5632008086548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1.29666666666667</v>
      </c>
      <c r="C31" s="14" t="n">
        <f aca="false">IF(ISNUMBER(C25),C25,(C27-B27)/$B$15)</f>
        <v>1.34853333333334</v>
      </c>
      <c r="D31" s="14" t="n">
        <f aca="false">IF(ISNUMBER(D25),D25,(D27-C27)/$B$15)</f>
        <v>1.35864733333334</v>
      </c>
      <c r="E31" s="14" t="n">
        <f aca="false">IF(ISNUMBER(E25),E25,(E27-D27)/$B$15)</f>
        <v>1.36576927500001</v>
      </c>
      <c r="F31" s="14" t="n">
        <f aca="false">IF(ISNUMBER(F25),F25,(F27-E27)/$B$15)</f>
        <v>1.36975276871875</v>
      </c>
      <c r="G31" s="14" t="n">
        <f aca="false">IF(ISNUMBER(G25),G25,(G27-F27)/$B$15)</f>
        <v>1.37046126153015</v>
      </c>
      <c r="H31" s="14" t="n">
        <f aca="false">IF(ISNUMBER(H25),H25,(H27-G27)/$B$15)</f>
        <v>1.36776928405215</v>
      </c>
      <c r="I31" s="14" t="n">
        <f aca="false">IF(ISNUMBER(I25),I25,(I27-H27)/$B$15)</f>
        <v>1.36156366415229</v>
      </c>
      <c r="J31" s="14" t="n">
        <f aca="false">IF(ISNUMBER(J25),J25,(J27-I27)/$B$15)</f>
        <v>1.35174469542041</v>
      </c>
      <c r="K31" s="14" t="n">
        <f aca="false">IF(ISNUMBER(K25),K25,(K27-J27)/$B$15)</f>
        <v>1.33822724846621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8.32377013333334</v>
      </c>
      <c r="C32" s="31" t="n">
        <f aca="false">C30-C31</f>
        <v>8.74297313066667</v>
      </c>
      <c r="D32" s="31" t="n">
        <f aca="false">D30-D31</f>
        <v>9.21349947058666</v>
      </c>
      <c r="E32" s="31" t="n">
        <f aca="false">E30-E31</f>
        <v>9.6957872909235</v>
      </c>
      <c r="F32" s="31" t="n">
        <f aca="false">F30-F31</f>
        <v>10.189109071387</v>
      </c>
      <c r="G32" s="31" t="n">
        <f aca="false">G30-G31</f>
        <v>10.5929607429793</v>
      </c>
      <c r="H32" s="31" t="n">
        <f aca="false">H30-H31</f>
        <v>10.9994182131095</v>
      </c>
      <c r="I32" s="31" t="n">
        <f aca="false">I30-I31</f>
        <v>11.4075574266671</v>
      </c>
      <c r="J32" s="31" t="n">
        <f aca="false">J30-J31</f>
        <v>11.8164114294871</v>
      </c>
      <c r="K32" s="31" t="n">
        <f aca="false">K30-K31</f>
        <v>12.2249735601885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0.95712798303575</v>
      </c>
      <c r="C33" s="32" t="n">
        <f aca="false">1/(1+$B$18)^(C24-0.5)</f>
        <v>0.876819179434017</v>
      </c>
      <c r="D33" s="32" t="n">
        <f aca="false">1/(1+$B$18)^(D24-0.5)</f>
        <v>0.803248768241924</v>
      </c>
      <c r="E33" s="32" t="n">
        <f aca="false">1/(1+$B$18)^(E24-0.5)</f>
        <v>0.73585135774362</v>
      </c>
      <c r="F33" s="32" t="n">
        <f aca="false">1/(1+$B$18)^(F24-0.5)</f>
        <v>0.674108995994185</v>
      </c>
      <c r="G33" s="32" t="n">
        <f aca="false">1/(1+$B$18)^(G24-0.5)</f>
        <v>0.617547190337067</v>
      </c>
      <c r="H33" s="32" t="n">
        <f aca="false">1/(1+$B$18)^(H24-0.5)</f>
        <v>0.565731260907983</v>
      </c>
      <c r="I33" s="32" t="n">
        <f aca="false">1/(1+$B$18)^(I24-0.5)</f>
        <v>0.518263000101818</v>
      </c>
      <c r="J33" s="32" t="n">
        <f aca="false">1/(1+$B$18)^(J24-0.5)</f>
        <v>0.474777612330362</v>
      </c>
      <c r="K33" s="32" t="n">
        <f aca="false">1/(1+$B$18)^(K24-0.5)</f>
        <v>0.434940910552817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7.96691331897055</v>
      </c>
      <c r="C34" s="14" t="n">
        <f aca="false">C32*C33</f>
        <v>7.66600652624481</v>
      </c>
      <c r="D34" s="14" t="n">
        <f aca="false">D32*D33</f>
        <v>7.40073210094636</v>
      </c>
      <c r="E34" s="14" t="n">
        <f aca="false">E32*E33</f>
        <v>7.13465824241939</v>
      </c>
      <c r="F34" s="14" t="n">
        <f aca="false">F32*F33</f>
        <v>6.86857008618796</v>
      </c>
      <c r="G34" s="14" t="n">
        <f aca="false">G32*G33</f>
        <v>6.54165314417773</v>
      </c>
      <c r="H34" s="14" t="n">
        <f aca="false">H32*H33</f>
        <v>6.22271473495669</v>
      </c>
      <c r="I34" s="14" t="n">
        <f aca="false">I32*I33</f>
        <v>5.91211493577829</v>
      </c>
      <c r="J34" s="14" t="n">
        <f aca="false">J32*J33</f>
        <v>5.6101676048051</v>
      </c>
      <c r="K34" s="14" t="n">
        <f aca="false">K32*K33</f>
        <v>5.31714113175252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66.6406718262394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13.9700968329144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181.456145130585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78.9227009885007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145.56337281474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117.36337281474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85.7919391920615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97.25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</v>
      </c>
    </row>
    <row r="9" customFormat="false" ht="15" hidden="false" customHeight="false" outlineLevel="0" collapsed="false">
      <c r="A9" s="7" t="s">
        <v>45</v>
      </c>
      <c r="B9" s="16" t="n">
        <v>0.09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0.13</v>
      </c>
    </row>
    <row r="12" customFormat="false" ht="15" hidden="false" customHeight="false" outlineLevel="0" collapsed="false">
      <c r="A12" s="7" t="s">
        <v>49</v>
      </c>
      <c r="B12" s="16" t="n">
        <v>0.155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0.18</v>
      </c>
    </row>
    <row r="15" customFormat="false" ht="15" hidden="false" customHeight="false" outlineLevel="0" collapsed="false">
      <c r="A15" s="7" t="s">
        <v>52</v>
      </c>
      <c r="B15" s="28" t="n">
        <v>3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0.15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0.0715910663057934</v>
      </c>
    </row>
    <row r="19" customFormat="false" ht="15" hidden="false" customHeight="false" outlineLevel="0" collapsed="false">
      <c r="A19" s="7" t="s">
        <v>58</v>
      </c>
      <c r="B19" s="15" t="n">
        <v>-28.2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1.368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</v>
      </c>
      <c r="C26" s="23" t="n">
        <f aca="false">$B$9</f>
        <v>0.09</v>
      </c>
      <c r="D26" s="23" t="n">
        <f aca="false">$B$9+($B$10-$B$9)*(D24-2)/8</f>
        <v>0.0825</v>
      </c>
      <c r="E26" s="23" t="n">
        <f aca="false">$B$9+($B$10-$B$9)*(E24-2)/8</f>
        <v>0.075</v>
      </c>
      <c r="F26" s="23" t="n">
        <f aca="false">$B$9+($B$10-$B$9)*(F24-2)/8</f>
        <v>0.0675</v>
      </c>
      <c r="G26" s="23" t="n">
        <f aca="false">$B$9+($B$10-$B$9)*(G24-2)/8</f>
        <v>0.06</v>
      </c>
      <c r="H26" s="23" t="n">
        <f aca="false">$B$9+($B$10-$B$9)*(H24-2)/8</f>
        <v>0.0525</v>
      </c>
      <c r="I26" s="23" t="n">
        <f aca="false">$B$9+($B$10-$B$9)*(I24-2)/8</f>
        <v>0.045</v>
      </c>
      <c r="J26" s="23" t="n">
        <f aca="false">$B$9+($B$10-$B$9)*(J24-2)/8</f>
        <v>0.0375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106.975</v>
      </c>
      <c r="C27" s="14" t="n">
        <f aca="false">B27*(1+C26)</f>
        <v>116.60275</v>
      </c>
      <c r="D27" s="14" t="n">
        <f aca="false">C27*(1+D26)</f>
        <v>126.222476875</v>
      </c>
      <c r="E27" s="14" t="n">
        <f aca="false">D27*(1+E26)</f>
        <v>135.689162640625</v>
      </c>
      <c r="F27" s="14" t="n">
        <f aca="false">E27*(1+F26)</f>
        <v>144.848181118867</v>
      </c>
      <c r="G27" s="14" t="n">
        <f aca="false">F27*(1+G26)</f>
        <v>153.539071985999</v>
      </c>
      <c r="H27" s="14" t="n">
        <f aca="false">G27*(1+H26)</f>
        <v>161.599873265264</v>
      </c>
      <c r="I27" s="14" t="n">
        <f aca="false">H27*(1+I26)</f>
        <v>168.871867562201</v>
      </c>
      <c r="J27" s="14" t="n">
        <f aca="false">I27*(1+J26)</f>
        <v>175.204562595784</v>
      </c>
      <c r="K27" s="14" t="n">
        <f aca="false">J27*(1+K26)</f>
        <v>180.460699473657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0.135</v>
      </c>
      <c r="C28" s="23" t="n">
        <f aca="false">$B$11+($B$12-$B$11)*MIN(1,C24/$B$13)</f>
        <v>0.14</v>
      </c>
      <c r="D28" s="23" t="n">
        <f aca="false">$B$11+($B$12-$B$11)*MIN(1,D24/$B$13)</f>
        <v>0.145</v>
      </c>
      <c r="E28" s="23" t="n">
        <f aca="false">$B$11+($B$12-$B$11)*MIN(1,E24/$B$13)</f>
        <v>0.15</v>
      </c>
      <c r="F28" s="23" t="n">
        <f aca="false">$B$11+($B$12-$B$11)*MIN(1,F24/$B$13)</f>
        <v>0.155</v>
      </c>
      <c r="G28" s="23" t="n">
        <f aca="false">$B$11+($B$12-$B$11)*MIN(1,G24/$B$13)</f>
        <v>0.155</v>
      </c>
      <c r="H28" s="23" t="n">
        <f aca="false">$B$11+($B$12-$B$11)*MIN(1,H24/$B$13)</f>
        <v>0.155</v>
      </c>
      <c r="I28" s="23" t="n">
        <f aca="false">$B$11+($B$12-$B$11)*MIN(1,I24/$B$13)</f>
        <v>0.155</v>
      </c>
      <c r="J28" s="23" t="n">
        <f aca="false">$B$11+($B$12-$B$11)*MIN(1,J24/$B$13)</f>
        <v>0.155</v>
      </c>
      <c r="K28" s="23" t="n">
        <f aca="false">$B$11+($B$12-$B$11)*MIN(1,K24/$B$13)</f>
        <v>0.155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14.441625</v>
      </c>
      <c r="C29" s="14" t="n">
        <f aca="false">C27*C28</f>
        <v>16.324385</v>
      </c>
      <c r="D29" s="14" t="n">
        <f aca="false">D27*D28</f>
        <v>18.302259146875</v>
      </c>
      <c r="E29" s="14" t="n">
        <f aca="false">E27*E28</f>
        <v>20.3533743960938</v>
      </c>
      <c r="F29" s="14" t="n">
        <f aca="false">F27*F28</f>
        <v>22.4514680734244</v>
      </c>
      <c r="G29" s="14" t="n">
        <f aca="false">G27*G28</f>
        <v>23.7985561578299</v>
      </c>
      <c r="H29" s="14" t="n">
        <f aca="false">H27*H28</f>
        <v>25.0479803561159</v>
      </c>
      <c r="I29" s="14" t="n">
        <f aca="false">I27*I28</f>
        <v>26.1751394721412</v>
      </c>
      <c r="J29" s="14" t="n">
        <f aca="false">J27*J28</f>
        <v>27.1567072023465</v>
      </c>
      <c r="K29" s="14" t="n">
        <f aca="false">K27*K28</f>
        <v>27.9714084184168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11.8421325</v>
      </c>
      <c r="C30" s="14" t="n">
        <f aca="false">C29*(1-$B$14)</f>
        <v>13.3859957</v>
      </c>
      <c r="D30" s="14" t="n">
        <f aca="false">D29*(1-$B$14)</f>
        <v>15.0078525004375</v>
      </c>
      <c r="E30" s="14" t="n">
        <f aca="false">E29*(1-$B$14)</f>
        <v>16.6897670047969</v>
      </c>
      <c r="F30" s="14" t="n">
        <f aca="false">F29*(1-$B$14)</f>
        <v>18.410203820208</v>
      </c>
      <c r="G30" s="14" t="n">
        <f aca="false">G29*(1-$B$14)</f>
        <v>19.5148160494205</v>
      </c>
      <c r="H30" s="14" t="n">
        <f aca="false">H29*(1-$B$14)</f>
        <v>20.5393438920151</v>
      </c>
      <c r="I30" s="14" t="n">
        <f aca="false">I29*(1-$B$14)</f>
        <v>21.4636143671558</v>
      </c>
      <c r="J30" s="14" t="n">
        <f aca="false">J29*(1-$B$14)</f>
        <v>22.2684999059241</v>
      </c>
      <c r="K30" s="14" t="n">
        <f aca="false">K29*(1-$B$14)</f>
        <v>22.9365549031018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3.24166666666667</v>
      </c>
      <c r="C31" s="14" t="n">
        <f aca="false">IF(ISNUMBER(C25),C25,(C27-B27)/$B$15)</f>
        <v>3.20925</v>
      </c>
      <c r="D31" s="14" t="n">
        <f aca="false">IF(ISNUMBER(D25),D25,(D27-C27)/$B$15)</f>
        <v>3.206575625</v>
      </c>
      <c r="E31" s="14" t="n">
        <f aca="false">IF(ISNUMBER(E25),E25,(E27-D27)/$B$15)</f>
        <v>3.155561921875</v>
      </c>
      <c r="F31" s="14" t="n">
        <f aca="false">IF(ISNUMBER(F25),F25,(F27-E27)/$B$15)</f>
        <v>3.05300615941405</v>
      </c>
      <c r="G31" s="14" t="n">
        <f aca="false">IF(ISNUMBER(G25),G25,(G27-F27)/$B$15)</f>
        <v>2.89696362237734</v>
      </c>
      <c r="H31" s="14" t="n">
        <f aca="false">IF(ISNUMBER(H25),H25,(H27-G27)/$B$15)</f>
        <v>2.68693375975498</v>
      </c>
      <c r="I31" s="14" t="n">
        <f aca="false">IF(ISNUMBER(I25),I25,(I27-H27)/$B$15)</f>
        <v>2.42399809897896</v>
      </c>
      <c r="J31" s="14" t="n">
        <f aca="false">IF(ISNUMBER(J25),J25,(J27-I27)/$B$15)</f>
        <v>2.11089834452752</v>
      </c>
      <c r="K31" s="14" t="n">
        <f aca="false">IF(ISNUMBER(K25),K25,(K27-J27)/$B$15)</f>
        <v>1.75204562595783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8.60046583333333</v>
      </c>
      <c r="C32" s="31" t="n">
        <f aca="false">C30-C31</f>
        <v>10.1767457</v>
      </c>
      <c r="D32" s="31" t="n">
        <f aca="false">D30-D31</f>
        <v>11.8012768754375</v>
      </c>
      <c r="E32" s="31" t="n">
        <f aca="false">E30-E31</f>
        <v>13.5342050829219</v>
      </c>
      <c r="F32" s="31" t="n">
        <f aca="false">F30-F31</f>
        <v>15.357197660794</v>
      </c>
      <c r="G32" s="31" t="n">
        <f aca="false">G30-G31</f>
        <v>16.6178524270432</v>
      </c>
      <c r="H32" s="31" t="n">
        <f aca="false">H30-H31</f>
        <v>17.8524101322601</v>
      </c>
      <c r="I32" s="31" t="n">
        <f aca="false">I30-I31</f>
        <v>19.0396162681768</v>
      </c>
      <c r="J32" s="31" t="n">
        <f aca="false">J30-J31</f>
        <v>20.1576015613966</v>
      </c>
      <c r="K32" s="31" t="n">
        <f aca="false">K30-K31</f>
        <v>21.184509277144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0.966018531760616</v>
      </c>
      <c r="C33" s="32" t="n">
        <f aca="false">1/(1+$B$18)^(C24-0.5)</f>
        <v>0.901480576066084</v>
      </c>
      <c r="D33" s="32" t="n">
        <f aca="false">1/(1+$B$18)^(D24-0.5)</f>
        <v>0.841254284784075</v>
      </c>
      <c r="E33" s="32" t="n">
        <f aca="false">1/(1+$B$18)^(E24-0.5)</f>
        <v>0.785051603392157</v>
      </c>
      <c r="F33" s="32" t="n">
        <f aca="false">1/(1+$B$18)^(F24-0.5)</f>
        <v>0.73260372177098</v>
      </c>
      <c r="G33" s="32" t="n">
        <f aca="false">1/(1+$B$18)^(G24-0.5)</f>
        <v>0.683659788520411</v>
      </c>
      <c r="H33" s="32" t="n">
        <f aca="false">1/(1+$B$18)^(H24-0.5)</f>
        <v>0.637985711169898</v>
      </c>
      <c r="I33" s="32" t="n">
        <f aca="false">1/(1+$B$18)^(I24-0.5)</f>
        <v>0.595363036544614</v>
      </c>
      <c r="J33" s="32" t="n">
        <f aca="false">1/(1+$B$18)^(J24-0.5)</f>
        <v>0.555587905932316</v>
      </c>
      <c r="K33" s="32" t="n">
        <f aca="false">1/(1+$B$18)^(K24-0.5)</f>
        <v>0.518470080053627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8.30820937677401</v>
      </c>
      <c r="C34" s="14" t="n">
        <f aca="false">C32*C33</f>
        <v>9.17413857611405</v>
      </c>
      <c r="D34" s="14" t="n">
        <f aca="false">D32*D33</f>
        <v>9.92787473738502</v>
      </c>
      <c r="E34" s="14" t="n">
        <f aca="false">E32*E33</f>
        <v>10.6250494009861</v>
      </c>
      <c r="F34" s="14" t="n">
        <f aca="false">F32*F33</f>
        <v>11.2507401622702</v>
      </c>
      <c r="G34" s="14" t="n">
        <f aca="false">G32*G33</f>
        <v>11.3609574759357</v>
      </c>
      <c r="H34" s="14" t="n">
        <f aca="false">H32*H33</f>
        <v>11.3895825743266</v>
      </c>
      <c r="I34" s="14" t="n">
        <f aca="false">I32*I33</f>
        <v>11.335483756066</v>
      </c>
      <c r="J34" s="14" t="n">
        <f aca="false">J32*J33</f>
        <v>11.1993196401143</v>
      </c>
      <c r="K34" s="14" t="n">
        <f aca="false">K32*K33</f>
        <v>10.9835342208176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105.55488992079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23.6246515501949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454.417809372761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235.602038003289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341.156927924079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312.956927924079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228.769684155029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RTX (RTX)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