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<sst xmlns="http://schemas.openxmlformats.org/spreadsheetml/2006/main" count="214" uniqueCount="93">
  <si>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</si>
  <si>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Microsoft (MSFT), fiscal years to June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</si>
  <si>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</si>
  <si>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</si>
  <si>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</si>
  <si>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</si>
  <si>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</si>
  <si>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</si>
  <si>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</si>
  <si>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</si>
  <si>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</si>
  <si>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</si>
  <si>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</si>
  <si>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</si>
  <si>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</si>
  <si>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</si>
  <si>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</si>
  <si>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</si>
  <si>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</si>
  <si>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</si>
  <si>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</si>
  <si>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</si>
  <si>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</si>
  <si>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</si>
  <si>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</si>
  <si>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</si>
  <si>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</si>
  <si>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</si>
  <si>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</si>
  <si>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</si>
  <si>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</si>
  <si>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</si>
  <si>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</si>
  <si>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</si>
  <si>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</si>
  <si>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</si>
  <si>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</si>
  <si>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</si>
  <si>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https://github.com/ldiazbusquets/finance/blob/main/_source/models/msft.py,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</si>
  <si>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</si>
  <si>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</si>
  <si>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</si>
  <si>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</si>
  <si>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Fiscal 2026 revenue, $331.8B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</si>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</sst>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1.09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0.10055</v>
      </c>
    </row>
    <row r="11" customFormat="false" ht="15" hidden="false" customHeight="false" outlineLevel="0" collapsed="false">
      <c r="A11" s="7" t="s">
        <v>11</v>
      </c>
      <c r="B11" s="12" t="n">
        <v>521.08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7.43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3871.6244</v>
      </c>
    </row>
    <row r="14" customFormat="false" ht="15" hidden="false" customHeight="false" outlineLevel="0" collapsed="false">
      <c r="A14" s="7" t="s">
        <v>16</v>
      </c>
      <c r="B14" s="15" t="n">
        <v>40.3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0.099921072968588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220.160892264403</v>
      </c>
      <c r="C21" s="21" t="n">
        <f aca="false">Base!$B$43</f>
        <v>376.788899159913</v>
      </c>
      <c r="D21" s="21" t="n">
        <f aca="false">Bull!$B$43</f>
        <v>559.444946474274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383.295909264625</v>
      </c>
    </row>
    <row r="24" customFormat="false" ht="15" hidden="false" customHeight="false" outlineLevel="0" collapsed="false">
      <c r="A24" s="7" t="s">
        <v>29</v>
      </c>
      <c r="C24" s="12" t="n">
        <v>521.08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-0.264420224793457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0.085</v>
      </c>
      <c r="C29" s="26" t="n">
        <f aca="false">(SUMPRODUCT(Base!$B$32:$K$32,1/(1+B29)^(Base!$B$24:$K$24-0.5))+Base!$K$29*(1+Base!$B$10)*(1-Base!$B$14)*(1-Base!$B$10/Base!$B$16)/(B29-Base!$B$10)/(1+B29)^9.5+Base!$B$19)/Base!$B$20</f>
        <v>485.891046812611</v>
      </c>
    </row>
    <row r="30" customFormat="false" ht="15" hidden="false" customHeight="false" outlineLevel="0" collapsed="false">
      <c r="A30" s="24"/>
      <c r="B30" s="25" t="n">
        <v>0.09</v>
      </c>
      <c r="C30" s="26" t="n">
        <f aca="false">(SUMPRODUCT(Base!$B$32:$K$32,1/(1+B30)^(Base!$B$24:$K$24-0.5))+Base!$K$29*(1+Base!$B$10)*(1-Base!$B$14)*(1-Base!$B$10/Base!$B$16)/(B30-Base!$B$10)/(1+B30)^9.5+Base!$B$19)/Base!$B$20</f>
        <v>443.209194262323</v>
      </c>
    </row>
    <row r="31" customFormat="false" ht="15" hidden="false" customHeight="false" outlineLevel="0" collapsed="false">
      <c r="A31" s="24"/>
      <c r="B31" s="25" t="n">
        <v>0.095</v>
      </c>
      <c r="C31" s="26" t="n">
        <f aca="false">(SUMPRODUCT(Base!$B$32:$K$32,1/(1+B31)^(Base!$B$24:$K$24-0.5))+Base!$K$29*(1+Base!$B$10)*(1-Base!$B$14)*(1-Base!$B$10/Base!$B$16)/(B31-Base!$B$10)/(1+B31)^9.5+Base!$B$19)/Base!$B$20</f>
        <v>407.165707889832</v>
      </c>
    </row>
    <row r="32" customFormat="false" ht="15" hidden="false" customHeight="false" outlineLevel="0" collapsed="false">
      <c r="A32" s="24"/>
      <c r="B32" s="25" t="n">
        <v>0.1</v>
      </c>
      <c r="C32" s="26" t="n">
        <f aca="false">(SUMPRODUCT(Base!$B$32:$K$32,1/(1+B32)^(Base!$B$24:$K$24-0.5))+Base!$K$29*(1+Base!$B$10)*(1-Base!$B$14)*(1-Base!$B$10/Base!$B$16)/(B32-Base!$B$10)/(1+B32)^9.5+Base!$B$19)/Base!$B$20</f>
        <v>376.337011417215</v>
      </c>
    </row>
    <row r="33" customFormat="false" ht="15" hidden="false" customHeight="false" outlineLevel="0" collapsed="false">
      <c r="A33" s="24"/>
      <c r="B33" s="25" t="n">
        <v>0.105</v>
      </c>
      <c r="C33" s="26" t="n">
        <f aca="false">(SUMPRODUCT(Base!$B$32:$K$32,1/(1+B33)^(Base!$B$24:$K$24-0.5))+Base!$K$29*(1+Base!$B$10)*(1-Base!$B$14)*(1-Base!$B$10/Base!$B$16)/(B33-Base!$B$10)/(1+B33)^9.5+Base!$B$19)/Base!$B$20</f>
        <v>349.679147569529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331.8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0.17</v>
      </c>
    </row>
    <row r="9" customFormat="false" ht="15" hidden="false" customHeight="false" outlineLevel="0" collapsed="false">
      <c r="A9" s="7" t="s">
        <v>45</v>
      </c>
      <c r="B9" s="16" t="n">
        <v>0.15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0.45</v>
      </c>
    </row>
    <row r="12" customFormat="false" ht="15" hidden="false" customHeight="false" outlineLevel="0" collapsed="false">
      <c r="A12" s="7" t="s">
        <v>49</v>
      </c>
      <c r="B12" s="16" t="n">
        <v>0.45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0.18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0.099921072968588</v>
      </c>
    </row>
    <row r="19" customFormat="false" ht="15" hidden="false" customHeight="false" outlineLevel="0" collapsed="false">
      <c r="A19" s="7" t="s">
        <v>58</v>
      </c>
      <c r="B19" s="15" t="n">
        <v>249.8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7.43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180</v>
      </c>
      <c r="C25" s="15" t="n">
        <v>140</v>
      </c>
      <c r="D25" s="15" t="n">
        <v>100</v>
      </c>
      <c r="E25" s="15" t="n">
        <v>70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0.17</v>
      </c>
      <c r="C26" s="23" t="n">
        <f aca="false">$B$9</f>
        <v>0.15</v>
      </c>
      <c r="D26" s="23" t="n">
        <f aca="false">$B$9+($B$10-$B$9)*(D24-2)/8</f>
        <v>0.135</v>
      </c>
      <c r="E26" s="23" t="n">
        <f aca="false">$B$9+($B$10-$B$9)*(E24-2)/8</f>
        <v>0.12</v>
      </c>
      <c r="F26" s="23" t="n">
        <f aca="false">$B$9+($B$10-$B$9)*(F24-2)/8</f>
        <v>0.105</v>
      </c>
      <c r="G26" s="23" t="n">
        <f aca="false">$B$9+($B$10-$B$9)*(G24-2)/8</f>
        <v>0.09</v>
      </c>
      <c r="H26" s="23" t="n">
        <f aca="false">$B$9+($B$10-$B$9)*(H24-2)/8</f>
        <v>0.075</v>
      </c>
      <c r="I26" s="23" t="n">
        <f aca="false">$B$9+($B$10-$B$9)*(I24-2)/8</f>
        <v>0.06</v>
      </c>
      <c r="J26" s="23" t="n">
        <f aca="false">$B$9+($B$10-$B$9)*(J24-2)/8</f>
        <v>0.045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388.206</v>
      </c>
      <c r="C27" s="14" t="n">
        <f aca="false">B27*(1+C26)</f>
        <v>446.4369</v>
      </c>
      <c r="D27" s="14" t="n">
        <f aca="false">C27*(1+D26)</f>
        <v>506.7058815</v>
      </c>
      <c r="E27" s="14" t="n">
        <f aca="false">D27*(1+E26)</f>
        <v>567.51058728</v>
      </c>
      <c r="F27" s="14" t="n">
        <f aca="false">E27*(1+F26)</f>
        <v>627.0991989444</v>
      </c>
      <c r="G27" s="14" t="n">
        <f aca="false">F27*(1+G26)</f>
        <v>683.538126849396</v>
      </c>
      <c r="H27" s="14" t="n">
        <f aca="false">G27*(1+H26)</f>
        <v>734.803486363101</v>
      </c>
      <c r="I27" s="14" t="n">
        <f aca="false">H27*(1+I26)</f>
        <v>778.891695544887</v>
      </c>
      <c r="J27" s="14" t="n">
        <f aca="false">I27*(1+J26)</f>
        <v>813.941821844407</v>
      </c>
      <c r="K27" s="14" t="n">
        <f aca="false">J27*(1+K26)</f>
        <v>838.360076499739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0.45</v>
      </c>
      <c r="C28" s="23" t="n">
        <f aca="false">$B$11+($B$12-$B$11)*MIN(1,C24/$B$13)</f>
        <v>0.45</v>
      </c>
      <c r="D28" s="23" t="n">
        <f aca="false">$B$11+($B$12-$B$11)*MIN(1,D24/$B$13)</f>
        <v>0.45</v>
      </c>
      <c r="E28" s="23" t="n">
        <f aca="false">$B$11+($B$12-$B$11)*MIN(1,E24/$B$13)</f>
        <v>0.45</v>
      </c>
      <c r="F28" s="23" t="n">
        <f aca="false">$B$11+($B$12-$B$11)*MIN(1,F24/$B$13)</f>
        <v>0.45</v>
      </c>
      <c r="G28" s="23" t="n">
        <f aca="false">$B$11+($B$12-$B$11)*MIN(1,G24/$B$13)</f>
        <v>0.45</v>
      </c>
      <c r="H28" s="23" t="n">
        <f aca="false">$B$11+($B$12-$B$11)*MIN(1,H24/$B$13)</f>
        <v>0.45</v>
      </c>
      <c r="I28" s="23" t="n">
        <f aca="false">$B$11+($B$12-$B$11)*MIN(1,I24/$B$13)</f>
        <v>0.45</v>
      </c>
      <c r="J28" s="23" t="n">
        <f aca="false">$B$11+($B$12-$B$11)*MIN(1,J24/$B$13)</f>
        <v>0.45</v>
      </c>
      <c r="K28" s="23" t="n">
        <f aca="false">$B$11+($B$12-$B$11)*MIN(1,K24/$B$13)</f>
        <v>0.45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174.6927</v>
      </c>
      <c r="C29" s="14" t="n">
        <f aca="false">C27*C28</f>
        <v>200.896605</v>
      </c>
      <c r="D29" s="14" t="n">
        <f aca="false">D27*D28</f>
        <v>228.017646675</v>
      </c>
      <c r="E29" s="14" t="n">
        <f aca="false">E27*E28</f>
        <v>255.379764276</v>
      </c>
      <c r="F29" s="14" t="n">
        <f aca="false">F27*F28</f>
        <v>282.19463952498</v>
      </c>
      <c r="G29" s="14" t="n">
        <f aca="false">G27*G28</f>
        <v>307.592157082228</v>
      </c>
      <c r="H29" s="14" t="n">
        <f aca="false">H27*H28</f>
        <v>330.661568863395</v>
      </c>
      <c r="I29" s="14" t="n">
        <f aca="false">I27*I28</f>
        <v>350.501262995199</v>
      </c>
      <c r="J29" s="14" t="n">
        <f aca="false">J27*J28</f>
        <v>366.273819829983</v>
      </c>
      <c r="K29" s="14" t="n">
        <f aca="false">K27*K28</f>
        <v>377.262034424883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143.248014</v>
      </c>
      <c r="C30" s="14" t="n">
        <f aca="false">C29*(1-$B$14)</f>
        <v>164.7352161</v>
      </c>
      <c r="D30" s="14" t="n">
        <f aca="false">D29*(1-$B$14)</f>
        <v>186.9744702735</v>
      </c>
      <c r="E30" s="14" t="n">
        <f aca="false">E29*(1-$B$14)</f>
        <v>209.41140670632</v>
      </c>
      <c r="F30" s="14" t="n">
        <f aca="false">F29*(1-$B$14)</f>
        <v>231.399604410484</v>
      </c>
      <c r="G30" s="14" t="n">
        <f aca="false">G29*(1-$B$14)</f>
        <v>252.225568807427</v>
      </c>
      <c r="H30" s="14" t="n">
        <f aca="false">H29*(1-$B$14)</f>
        <v>271.142486467984</v>
      </c>
      <c r="I30" s="14" t="n">
        <f aca="false">I29*(1-$B$14)</f>
        <v>287.411035656063</v>
      </c>
      <c r="J30" s="14" t="n">
        <f aca="false">J29*(1-$B$14)</f>
        <v>300.344532260586</v>
      </c>
      <c r="K30" s="14" t="n">
        <f aca="false">K29*(1-$B$14)</f>
        <v>309.354868228404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180</v>
      </c>
      <c r="C31" s="14" t="n">
        <f aca="false">IF(ISNUMBER(C25),C25,(C27-B27)/$B$15)</f>
        <v>140</v>
      </c>
      <c r="D31" s="14" t="n">
        <f aca="false">IF(ISNUMBER(D25),D25,(D27-C27)/$B$15)</f>
        <v>100</v>
      </c>
      <c r="E31" s="14" t="n">
        <f aca="false">IF(ISNUMBER(E25),E25,(E27-D27)/$B$15)</f>
        <v>70</v>
      </c>
      <c r="F31" s="14" t="n">
        <f aca="false">IF(ISNUMBER(F25),F25,(F27-E27)/$B$15)</f>
        <v>29.7943058322</v>
      </c>
      <c r="G31" s="14" t="n">
        <f aca="false">IF(ISNUMBER(G25),G25,(G27-F27)/$B$15)</f>
        <v>28.219463952498</v>
      </c>
      <c r="H31" s="14" t="n">
        <f aca="false">IF(ISNUMBER(H25),H25,(H27-G27)/$B$15)</f>
        <v>25.6326797568523</v>
      </c>
      <c r="I31" s="14" t="n">
        <f aca="false">IF(ISNUMBER(I25),I25,(I27-H27)/$B$15)</f>
        <v>22.044104590893</v>
      </c>
      <c r="J31" s="14" t="n">
        <f aca="false">IF(ISNUMBER(J25),J25,(J27-I27)/$B$15)</f>
        <v>17.5250631497599</v>
      </c>
      <c r="K31" s="14" t="n">
        <f aca="false">IF(ISNUMBER(K25),K25,(K27-J27)/$B$15)</f>
        <v>12.2091273276661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-36.751986</v>
      </c>
      <c r="C32" s="31" t="n">
        <f aca="false">C30-C31</f>
        <v>24.7352161</v>
      </c>
      <c r="D32" s="31" t="n">
        <f aca="false">D30-D31</f>
        <v>86.9744702735</v>
      </c>
      <c r="E32" s="31" t="n">
        <f aca="false">E30-E31</f>
        <v>139.41140670632</v>
      </c>
      <c r="F32" s="31" t="n">
        <f aca="false">F30-F31</f>
        <v>201.605298578284</v>
      </c>
      <c r="G32" s="31" t="n">
        <f aca="false">G30-G31</f>
        <v>224.006104854929</v>
      </c>
      <c r="H32" s="31" t="n">
        <f aca="false">H30-H31</f>
        <v>245.509806711132</v>
      </c>
      <c r="I32" s="31" t="n">
        <f aca="false">I30-I31</f>
        <v>265.36693106517</v>
      </c>
      <c r="J32" s="31" t="n">
        <f aca="false">J30-J31</f>
        <v>282.819469110826</v>
      </c>
      <c r="K32" s="31" t="n">
        <f aca="false">K30-K31</f>
        <v>297.145740900738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0.953496797437266</v>
      </c>
      <c r="C33" s="32" t="n">
        <f aca="false">1/(1+$B$18)^(C24-0.5)</f>
        <v>0.866877470456916</v>
      </c>
      <c r="D33" s="32" t="n">
        <f aca="false">1/(1+$B$18)^(D24-0.5)</f>
        <v>0.788126977254187</v>
      </c>
      <c r="E33" s="32" t="n">
        <f aca="false">1/(1+$B$18)^(E24-0.5)</f>
        <v>0.716530482616451</v>
      </c>
      <c r="F33" s="32" t="n">
        <f aca="false">1/(1+$B$18)^(F24-0.5)</f>
        <v>0.651438089719111</v>
      </c>
      <c r="G33" s="32" t="n">
        <f aca="false">1/(1+$B$18)^(G24-0.5)</f>
        <v>0.592258940871946</v>
      </c>
      <c r="H33" s="32" t="n">
        <f aca="false">1/(1+$B$18)^(H24-0.5)</f>
        <v>0.538455854176421</v>
      </c>
      <c r="I33" s="32" t="n">
        <f aca="false">1/(1+$B$18)^(I24-0.5)</f>
        <v>0.489540447409719</v>
      </c>
      <c r="J33" s="32" t="n">
        <f aca="false">1/(1+$B$18)^(J24-0.5)</f>
        <v>0.445068704873972</v>
      </c>
      <c r="K33" s="32" t="n">
        <f aca="false">1/(1+$B$18)^(K24-0.5)</f>
        <v>0.404636946969996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-35.0429009504592</v>
      </c>
      <c r="C34" s="14" t="n">
        <f aca="false">C32*C33</f>
        <v>21.4424015639732</v>
      </c>
      <c r="D34" s="14" t="n">
        <f aca="false">D32*D33</f>
        <v>68.5469263549377</v>
      </c>
      <c r="E34" s="14" t="n">
        <f aca="false">E32*E33</f>
        <v>99.8925225295179</v>
      </c>
      <c r="F34" s="14" t="n">
        <f aca="false">F32*F33</f>
        <v>131.333370583088</v>
      </c>
      <c r="G34" s="14" t="n">
        <f aca="false">G32*G33</f>
        <v>132.66961841023</v>
      </c>
      <c r="H34" s="14" t="n">
        <f aca="false">H32*H33</f>
        <v>132.19619268133</v>
      </c>
      <c r="I34" s="14" t="n">
        <f aca="false">I32*I33</f>
        <v>129.907846161387</v>
      </c>
      <c r="J34" s="14" t="n">
        <f aca="false">J32*J33</f>
        <v>125.8740948303</v>
      </c>
      <c r="K34" s="14" t="n">
        <f aca="false">K32*K33</f>
        <v>120.236145403212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927.056217567518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318.635514275256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4010.2252533824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1622.68530319063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2549.74152075815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2799.54152075815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376.788899159913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331.8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0.12</v>
      </c>
    </row>
    <row r="9" customFormat="false" ht="15" hidden="false" customHeight="false" outlineLevel="0" collapsed="false">
      <c r="A9" s="7" t="s">
        <v>45</v>
      </c>
      <c r="B9" s="16" t="n">
        <v>0.1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0.42</v>
      </c>
    </row>
    <row r="12" customFormat="false" ht="15" hidden="false" customHeight="false" outlineLevel="0" collapsed="false">
      <c r="A12" s="7" t="s">
        <v>49</v>
      </c>
      <c r="B12" s="16" t="n">
        <v>0.4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0.18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0.109921072968588</v>
      </c>
    </row>
    <row r="19" customFormat="false" ht="15" hidden="false" customHeight="false" outlineLevel="0" collapsed="false">
      <c r="A19" s="7" t="s">
        <v>58</v>
      </c>
      <c r="B19" s="15" t="n">
        <v>249.8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7.43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200</v>
      </c>
      <c r="C25" s="15" t="n">
        <v>170</v>
      </c>
      <c r="D25" s="15" t="n">
        <v>130</v>
      </c>
      <c r="E25" s="15" t="n">
        <v>90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0.12</v>
      </c>
      <c r="C26" s="23" t="n">
        <f aca="false">$B$9</f>
        <v>0.1</v>
      </c>
      <c r="D26" s="23" t="n">
        <f aca="false">$B$9+($B$10-$B$9)*(D24-2)/8</f>
        <v>0.09125</v>
      </c>
      <c r="E26" s="23" t="n">
        <f aca="false">$B$9+($B$10-$B$9)*(E24-2)/8</f>
        <v>0.0825</v>
      </c>
      <c r="F26" s="23" t="n">
        <f aca="false">$B$9+($B$10-$B$9)*(F24-2)/8</f>
        <v>0.07375</v>
      </c>
      <c r="G26" s="23" t="n">
        <f aca="false">$B$9+($B$10-$B$9)*(G24-2)/8</f>
        <v>0.065</v>
      </c>
      <c r="H26" s="23" t="n">
        <f aca="false">$B$9+($B$10-$B$9)*(H24-2)/8</f>
        <v>0.05625</v>
      </c>
      <c r="I26" s="23" t="n">
        <f aca="false">$B$9+($B$10-$B$9)*(I24-2)/8</f>
        <v>0.0475</v>
      </c>
      <c r="J26" s="23" t="n">
        <f aca="false">$B$9+($B$10-$B$9)*(J24-2)/8</f>
        <v>0.03875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371.616</v>
      </c>
      <c r="C27" s="14" t="n">
        <f aca="false">B27*(1+C26)</f>
        <v>408.7776</v>
      </c>
      <c r="D27" s="14" t="n">
        <f aca="false">C27*(1+D26)</f>
        <v>446.078556</v>
      </c>
      <c r="E27" s="14" t="n">
        <f aca="false">D27*(1+E26)</f>
        <v>482.88003687</v>
      </c>
      <c r="F27" s="14" t="n">
        <f aca="false">E27*(1+F26)</f>
        <v>518.492439589163</v>
      </c>
      <c r="G27" s="14" t="n">
        <f aca="false">F27*(1+G26)</f>
        <v>552.194448162458</v>
      </c>
      <c r="H27" s="14" t="n">
        <f aca="false">G27*(1+H26)</f>
        <v>583.255385871596</v>
      </c>
      <c r="I27" s="14" t="n">
        <f aca="false">H27*(1+I26)</f>
        <v>610.960016700497</v>
      </c>
      <c r="J27" s="14" t="n">
        <f aca="false">I27*(1+J26)</f>
        <v>634.634717347642</v>
      </c>
      <c r="K27" s="14" t="n">
        <f aca="false">J27*(1+K26)</f>
        <v>653.673758868071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0.415</v>
      </c>
      <c r="C28" s="23" t="n">
        <f aca="false">$B$11+($B$12-$B$11)*MIN(1,C24/$B$13)</f>
        <v>0.41</v>
      </c>
      <c r="D28" s="23" t="n">
        <f aca="false">$B$11+($B$12-$B$11)*MIN(1,D24/$B$13)</f>
        <v>0.405</v>
      </c>
      <c r="E28" s="23" t="n">
        <f aca="false">$B$11+($B$12-$B$11)*MIN(1,E24/$B$13)</f>
        <v>0.4</v>
      </c>
      <c r="F28" s="23" t="n">
        <f aca="false">$B$11+($B$12-$B$11)*MIN(1,F24/$B$13)</f>
        <v>0.4</v>
      </c>
      <c r="G28" s="23" t="n">
        <f aca="false">$B$11+($B$12-$B$11)*MIN(1,G24/$B$13)</f>
        <v>0.4</v>
      </c>
      <c r="H28" s="23" t="n">
        <f aca="false">$B$11+($B$12-$B$11)*MIN(1,H24/$B$13)</f>
        <v>0.4</v>
      </c>
      <c r="I28" s="23" t="n">
        <f aca="false">$B$11+($B$12-$B$11)*MIN(1,I24/$B$13)</f>
        <v>0.4</v>
      </c>
      <c r="J28" s="23" t="n">
        <f aca="false">$B$11+($B$12-$B$11)*MIN(1,J24/$B$13)</f>
        <v>0.4</v>
      </c>
      <c r="K28" s="23" t="n">
        <f aca="false">$B$11+($B$12-$B$11)*MIN(1,K24/$B$13)</f>
        <v>0.4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154.22064</v>
      </c>
      <c r="C29" s="14" t="n">
        <f aca="false">C27*C28</f>
        <v>167.598816</v>
      </c>
      <c r="D29" s="14" t="n">
        <f aca="false">D27*D28</f>
        <v>180.66181518</v>
      </c>
      <c r="E29" s="14" t="n">
        <f aca="false">E27*E28</f>
        <v>193.152014748</v>
      </c>
      <c r="F29" s="14" t="n">
        <f aca="false">F27*F28</f>
        <v>207.396975835665</v>
      </c>
      <c r="G29" s="14" t="n">
        <f aca="false">G27*G28</f>
        <v>220.877779264983</v>
      </c>
      <c r="H29" s="14" t="n">
        <f aca="false">H27*H28</f>
        <v>233.302154348639</v>
      </c>
      <c r="I29" s="14" t="n">
        <f aca="false">I27*I28</f>
        <v>244.384006680199</v>
      </c>
      <c r="J29" s="14" t="n">
        <f aca="false">J27*J28</f>
        <v>253.853886939057</v>
      </c>
      <c r="K29" s="14" t="n">
        <f aca="false">K27*K28</f>
        <v>261.469503547228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126.4609248</v>
      </c>
      <c r="C30" s="14" t="n">
        <f aca="false">C29*(1-$B$14)</f>
        <v>137.43102912</v>
      </c>
      <c r="D30" s="14" t="n">
        <f aca="false">D29*(1-$B$14)</f>
        <v>148.1426884476</v>
      </c>
      <c r="E30" s="14" t="n">
        <f aca="false">E29*(1-$B$14)</f>
        <v>158.38465209336</v>
      </c>
      <c r="F30" s="14" t="n">
        <f aca="false">F29*(1-$B$14)</f>
        <v>170.065520185245</v>
      </c>
      <c r="G30" s="14" t="n">
        <f aca="false">G29*(1-$B$14)</f>
        <v>181.119778997286</v>
      </c>
      <c r="H30" s="14" t="n">
        <f aca="false">H29*(1-$B$14)</f>
        <v>191.307766565884</v>
      </c>
      <c r="I30" s="14" t="n">
        <f aca="false">I29*(1-$B$14)</f>
        <v>200.394885477763</v>
      </c>
      <c r="J30" s="14" t="n">
        <f aca="false">J29*(1-$B$14)</f>
        <v>208.160187290026</v>
      </c>
      <c r="K30" s="14" t="n">
        <f aca="false">K29*(1-$B$14)</f>
        <v>214.404992908727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200</v>
      </c>
      <c r="C31" s="14" t="n">
        <f aca="false">IF(ISNUMBER(C25),C25,(C27-B27)/$B$15)</f>
        <v>170</v>
      </c>
      <c r="D31" s="14" t="n">
        <f aca="false">IF(ISNUMBER(D25),D25,(D27-C27)/$B$15)</f>
        <v>130</v>
      </c>
      <c r="E31" s="14" t="n">
        <f aca="false">IF(ISNUMBER(E25),E25,(E27-D27)/$B$15)</f>
        <v>90</v>
      </c>
      <c r="F31" s="14" t="n">
        <f aca="false">IF(ISNUMBER(F25),F25,(F27-E27)/$B$15)</f>
        <v>17.8062013595812</v>
      </c>
      <c r="G31" s="14" t="n">
        <f aca="false">IF(ISNUMBER(G25),G25,(G27-F27)/$B$15)</f>
        <v>16.8510042866478</v>
      </c>
      <c r="H31" s="14" t="n">
        <f aca="false">IF(ISNUMBER(H25),H25,(H27-G27)/$B$15)</f>
        <v>15.5304688545691</v>
      </c>
      <c r="I31" s="14" t="n">
        <f aca="false">IF(ISNUMBER(I25),I25,(I27-H27)/$B$15)</f>
        <v>13.8523154144505</v>
      </c>
      <c r="J31" s="14" t="n">
        <f aca="false">IF(ISNUMBER(J25),J25,(J27-I27)/$B$15)</f>
        <v>11.8373503235721</v>
      </c>
      <c r="K31" s="14" t="n">
        <f aca="false">IF(ISNUMBER(K25),K25,(K27-J27)/$B$15)</f>
        <v>9.51952076021462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-73.5390752</v>
      </c>
      <c r="C32" s="31" t="n">
        <f aca="false">C30-C31</f>
        <v>-32.56897088</v>
      </c>
      <c r="D32" s="31" t="n">
        <f aca="false">D30-D31</f>
        <v>18.1426884476001</v>
      </c>
      <c r="E32" s="31" t="n">
        <f aca="false">E30-E31</f>
        <v>68.3846520933601</v>
      </c>
      <c r="F32" s="31" t="n">
        <f aca="false">F30-F31</f>
        <v>152.259318825664</v>
      </c>
      <c r="G32" s="31" t="n">
        <f aca="false">G30-G31</f>
        <v>164.268774710639</v>
      </c>
      <c r="H32" s="31" t="n">
        <f aca="false">H30-H31</f>
        <v>175.777297711315</v>
      </c>
      <c r="I32" s="31" t="n">
        <f aca="false">I30-I31</f>
        <v>186.542570063313</v>
      </c>
      <c r="J32" s="31" t="n">
        <f aca="false">J30-J31</f>
        <v>196.322836966454</v>
      </c>
      <c r="K32" s="31" t="n">
        <f aca="false">K30-K31</f>
        <v>204.885472148513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0.949191742697674</v>
      </c>
      <c r="C33" s="32" t="n">
        <f aca="false">1/(1+$B$18)^(C24-0.5)</f>
        <v>0.855188504673555</v>
      </c>
      <c r="D33" s="32" t="n">
        <f aca="false">1/(1+$B$18)^(D24-0.5)</f>
        <v>0.770494880673157</v>
      </c>
      <c r="E33" s="32" t="n">
        <f aca="false">1/(1+$B$18)^(E24-0.5)</f>
        <v>0.694188892740271</v>
      </c>
      <c r="F33" s="32" t="n">
        <f aca="false">1/(1+$B$18)^(F24-0.5)</f>
        <v>0.625439871038395</v>
      </c>
      <c r="G33" s="32" t="n">
        <f aca="false">1/(1+$B$18)^(G24-0.5)</f>
        <v>0.563499411147855</v>
      </c>
      <c r="H33" s="32" t="n">
        <f aca="false">1/(1+$B$18)^(H24-0.5)</f>
        <v>0.507693226907318</v>
      </c>
      <c r="I33" s="32" t="n">
        <f aca="false">1/(1+$B$18)^(I24-0.5)</f>
        <v>0.457413810109438</v>
      </c>
      <c r="J33" s="32" t="n">
        <f aca="false">1/(1+$B$18)^(J24-0.5)</f>
        <v>0.41211381714381</v>
      </c>
      <c r="K33" s="32" t="n">
        <f aca="false">1/(1+$B$18)^(K24-0.5)</f>
        <v>0.371300110593966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-69.8026829454633</v>
      </c>
      <c r="C34" s="14" t="n">
        <f aca="false">C32*C33</f>
        <v>-27.8526095056237</v>
      </c>
      <c r="D34" s="14" t="n">
        <f aca="false">D32*D33</f>
        <v>13.9788485705239</v>
      </c>
      <c r="E34" s="14" t="n">
        <f aca="false">E32*E33</f>
        <v>47.4718659171182</v>
      </c>
      <c r="F34" s="14" t="n">
        <f aca="false">F32*F33</f>
        <v>95.2290487307172</v>
      </c>
      <c r="G34" s="14" t="n">
        <f aca="false">G32*G33</f>
        <v>92.5653578194245</v>
      </c>
      <c r="H34" s="14" t="n">
        <f aca="false">H32*H33</f>
        <v>89.2409434921056</v>
      </c>
      <c r="I34" s="14" t="n">
        <f aca="false">I32*I33</f>
        <v>85.3271477202667</v>
      </c>
      <c r="J34" s="14" t="n">
        <f aca="false">J32*J33</f>
        <v>80.9073537347475</v>
      </c>
      <c r="K34" s="14" t="n">
        <f aca="false">K32*K33</f>
        <v>76.0739984678397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483.139272001656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220.837142695989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2431.60756423843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902.856157522855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1385.99542952451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1635.79542952451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220.160892264403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331.8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0.21</v>
      </c>
    </row>
    <row r="9" customFormat="false" ht="15" hidden="false" customHeight="false" outlineLevel="0" collapsed="false">
      <c r="A9" s="7" t="s">
        <v>45</v>
      </c>
      <c r="B9" s="16" t="n">
        <v>0.18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0.47</v>
      </c>
    </row>
    <row r="12" customFormat="false" ht="15" hidden="false" customHeight="false" outlineLevel="0" collapsed="false">
      <c r="A12" s="7" t="s">
        <v>49</v>
      </c>
      <c r="B12" s="16" t="n">
        <v>0.48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0.18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0.0899210729685881</v>
      </c>
    </row>
    <row r="19" customFormat="false" ht="15" hidden="false" customHeight="false" outlineLevel="0" collapsed="false">
      <c r="A19" s="7" t="s">
        <v>58</v>
      </c>
      <c r="B19" s="15" t="n">
        <v>249.8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7.43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160</v>
      </c>
      <c r="C25" s="15" t="n">
        <v>110</v>
      </c>
      <c r="D25" s="15" t="n">
        <v>70</v>
      </c>
      <c r="E25" s="15" t="n">
        <v>40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0.21</v>
      </c>
      <c r="C26" s="23" t="n">
        <f aca="false">$B$9</f>
        <v>0.18</v>
      </c>
      <c r="D26" s="23" t="n">
        <f aca="false">$B$9+($B$10-$B$9)*(D24-2)/8</f>
        <v>0.16125</v>
      </c>
      <c r="E26" s="23" t="n">
        <f aca="false">$B$9+($B$10-$B$9)*(E24-2)/8</f>
        <v>0.1425</v>
      </c>
      <c r="F26" s="23" t="n">
        <f aca="false">$B$9+($B$10-$B$9)*(F24-2)/8</f>
        <v>0.12375</v>
      </c>
      <c r="G26" s="23" t="n">
        <f aca="false">$B$9+($B$10-$B$9)*(G24-2)/8</f>
        <v>0.105</v>
      </c>
      <c r="H26" s="23" t="n">
        <f aca="false">$B$9+($B$10-$B$9)*(H24-2)/8</f>
        <v>0.08625</v>
      </c>
      <c r="I26" s="23" t="n">
        <f aca="false">$B$9+($B$10-$B$9)*(I24-2)/8</f>
        <v>0.0675</v>
      </c>
      <c r="J26" s="23" t="n">
        <f aca="false">$B$9+($B$10-$B$9)*(J24-2)/8</f>
        <v>0.04875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401.478</v>
      </c>
      <c r="C27" s="14" t="n">
        <f aca="false">B27*(1+C26)</f>
        <v>473.74404</v>
      </c>
      <c r="D27" s="14" t="n">
        <f aca="false">C27*(1+D26)</f>
        <v>550.13526645</v>
      </c>
      <c r="E27" s="14" t="n">
        <f aca="false">D27*(1+E26)</f>
        <v>628.529541919125</v>
      </c>
      <c r="F27" s="14" t="n">
        <f aca="false">E27*(1+F26)</f>
        <v>706.310072731617</v>
      </c>
      <c r="G27" s="14" t="n">
        <f aca="false">F27*(1+G26)</f>
        <v>780.472630368436</v>
      </c>
      <c r="H27" s="14" t="n">
        <f aca="false">G27*(1+H26)</f>
        <v>847.788394737714</v>
      </c>
      <c r="I27" s="14" t="n">
        <f aca="false">H27*(1+I26)</f>
        <v>905.01411138251</v>
      </c>
      <c r="J27" s="14" t="n">
        <f aca="false">I27*(1+J26)</f>
        <v>949.133549312407</v>
      </c>
      <c r="K27" s="14" t="n">
        <f aca="false">J27*(1+K26)</f>
        <v>977.607555791779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0.4725</v>
      </c>
      <c r="C28" s="23" t="n">
        <f aca="false">$B$11+($B$12-$B$11)*MIN(1,C24/$B$13)</f>
        <v>0.475</v>
      </c>
      <c r="D28" s="23" t="n">
        <f aca="false">$B$11+($B$12-$B$11)*MIN(1,D24/$B$13)</f>
        <v>0.4775</v>
      </c>
      <c r="E28" s="23" t="n">
        <f aca="false">$B$11+($B$12-$B$11)*MIN(1,E24/$B$13)</f>
        <v>0.48</v>
      </c>
      <c r="F28" s="23" t="n">
        <f aca="false">$B$11+($B$12-$B$11)*MIN(1,F24/$B$13)</f>
        <v>0.48</v>
      </c>
      <c r="G28" s="23" t="n">
        <f aca="false">$B$11+($B$12-$B$11)*MIN(1,G24/$B$13)</f>
        <v>0.48</v>
      </c>
      <c r="H28" s="23" t="n">
        <f aca="false">$B$11+($B$12-$B$11)*MIN(1,H24/$B$13)</f>
        <v>0.48</v>
      </c>
      <c r="I28" s="23" t="n">
        <f aca="false">$B$11+($B$12-$B$11)*MIN(1,I24/$B$13)</f>
        <v>0.48</v>
      </c>
      <c r="J28" s="23" t="n">
        <f aca="false">$B$11+($B$12-$B$11)*MIN(1,J24/$B$13)</f>
        <v>0.48</v>
      </c>
      <c r="K28" s="23" t="n">
        <f aca="false">$B$11+($B$12-$B$11)*MIN(1,K24/$B$13)</f>
        <v>0.48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189.698355</v>
      </c>
      <c r="C29" s="14" t="n">
        <f aca="false">C27*C28</f>
        <v>225.028419</v>
      </c>
      <c r="D29" s="14" t="n">
        <f aca="false">D27*D28</f>
        <v>262.689589729875</v>
      </c>
      <c r="E29" s="14" t="n">
        <f aca="false">E27*E28</f>
        <v>301.69418012118</v>
      </c>
      <c r="F29" s="14" t="n">
        <f aca="false">F27*F28</f>
        <v>339.028834911176</v>
      </c>
      <c r="G29" s="14" t="n">
        <f aca="false">G27*G28</f>
        <v>374.62686257685</v>
      </c>
      <c r="H29" s="14" t="n">
        <f aca="false">H27*H28</f>
        <v>406.938429474103</v>
      </c>
      <c r="I29" s="14" t="n">
        <f aca="false">I27*I28</f>
        <v>434.406773463605</v>
      </c>
      <c r="J29" s="14" t="n">
        <f aca="false">J27*J28</f>
        <v>455.584103669955</v>
      </c>
      <c r="K29" s="14" t="n">
        <f aca="false">K27*K28</f>
        <v>469.251626780054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155.5526511</v>
      </c>
      <c r="C30" s="14" t="n">
        <f aca="false">C29*(1-$B$14)</f>
        <v>184.52330358</v>
      </c>
      <c r="D30" s="14" t="n">
        <f aca="false">D29*(1-$B$14)</f>
        <v>215.405463578498</v>
      </c>
      <c r="E30" s="14" t="n">
        <f aca="false">E29*(1-$B$14)</f>
        <v>247.389227699368</v>
      </c>
      <c r="F30" s="14" t="n">
        <f aca="false">F29*(1-$B$14)</f>
        <v>278.003644627164</v>
      </c>
      <c r="G30" s="14" t="n">
        <f aca="false">G29*(1-$B$14)</f>
        <v>307.194027313017</v>
      </c>
      <c r="H30" s="14" t="n">
        <f aca="false">H29*(1-$B$14)</f>
        <v>333.689512168764</v>
      </c>
      <c r="I30" s="14" t="n">
        <f aca="false">I29*(1-$B$14)</f>
        <v>356.213554240156</v>
      </c>
      <c r="J30" s="14" t="n">
        <f aca="false">J29*(1-$B$14)</f>
        <v>373.578965009363</v>
      </c>
      <c r="K30" s="14" t="n">
        <f aca="false">K29*(1-$B$14)</f>
        <v>384.786333959644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160</v>
      </c>
      <c r="C31" s="14" t="n">
        <f aca="false">IF(ISNUMBER(C25),C25,(C27-B27)/$B$15)</f>
        <v>110</v>
      </c>
      <c r="D31" s="14" t="n">
        <f aca="false">IF(ISNUMBER(D25),D25,(D27-C27)/$B$15)</f>
        <v>70</v>
      </c>
      <c r="E31" s="14" t="n">
        <f aca="false">IF(ISNUMBER(E25),E25,(E27-D27)/$B$15)</f>
        <v>40</v>
      </c>
      <c r="F31" s="14" t="n">
        <f aca="false">IF(ISNUMBER(F25),F25,(F27-E27)/$B$15)</f>
        <v>38.8902654062459</v>
      </c>
      <c r="G31" s="14" t="n">
        <f aca="false">IF(ISNUMBER(G25),G25,(G27-F27)/$B$15)</f>
        <v>37.0812788184099</v>
      </c>
      <c r="H31" s="14" t="n">
        <f aca="false">IF(ISNUMBER(H25),H25,(H27-G27)/$B$15)</f>
        <v>33.6578821846388</v>
      </c>
      <c r="I31" s="14" t="n">
        <f aca="false">IF(ISNUMBER(I25),I25,(I27-H27)/$B$15)</f>
        <v>28.6128583223978</v>
      </c>
      <c r="J31" s="14" t="n">
        <f aca="false">IF(ISNUMBER(J25),J25,(J27-I27)/$B$15)</f>
        <v>22.0597189649487</v>
      </c>
      <c r="K31" s="14" t="n">
        <f aca="false">IF(ISNUMBER(K25),K25,(K27-J27)/$B$15)</f>
        <v>14.2370032396861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-4.44734890000001</v>
      </c>
      <c r="C32" s="31" t="n">
        <f aca="false">C30-C31</f>
        <v>74.52330358</v>
      </c>
      <c r="D32" s="31" t="n">
        <f aca="false">D30-D31</f>
        <v>145.405463578498</v>
      </c>
      <c r="E32" s="31" t="n">
        <f aca="false">E30-E31</f>
        <v>207.389227699368</v>
      </c>
      <c r="F32" s="31" t="n">
        <f aca="false">F30-F31</f>
        <v>239.113379220918</v>
      </c>
      <c r="G32" s="31" t="n">
        <f aca="false">G30-G31</f>
        <v>270.112748494607</v>
      </c>
      <c r="H32" s="31" t="n">
        <f aca="false">H30-H31</f>
        <v>300.031629984125</v>
      </c>
      <c r="I32" s="31" t="n">
        <f aca="false">I30-I31</f>
        <v>327.600695917758</v>
      </c>
      <c r="J32" s="31" t="n">
        <f aca="false">J30-J31</f>
        <v>351.519246044415</v>
      </c>
      <c r="K32" s="31" t="n">
        <f aca="false">K30-K31</f>
        <v>370.549330719958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0.957860965262947</v>
      </c>
      <c r="C33" s="32" t="n">
        <f aca="false">1/(1+$B$18)^(C24-0.5)</f>
        <v>0.878835164324374</v>
      </c>
      <c r="D33" s="32" t="n">
        <f aca="false">1/(1+$B$18)^(D24-0.5)</f>
        <v>0.806329179351231</v>
      </c>
      <c r="E33" s="32" t="n">
        <f aca="false">1/(1+$B$18)^(E24-0.5)</f>
        <v>0.739805110066414</v>
      </c>
      <c r="F33" s="32" t="n">
        <f aca="false">1/(1+$B$18)^(F24-0.5)</f>
        <v>0.678769434241167</v>
      </c>
      <c r="G33" s="32" t="n">
        <f aca="false">1/(1+$B$18)^(G24-0.5)</f>
        <v>0.622769346400856</v>
      </c>
      <c r="H33" s="32" t="n">
        <f aca="false">1/(1+$B$18)^(H24-0.5)</f>
        <v>0.571389398596209</v>
      </c>
      <c r="I33" s="32" t="n">
        <f aca="false">1/(1+$B$18)^(I24-0.5)</f>
        <v>0.524248418318889</v>
      </c>
      <c r="J33" s="32" t="n">
        <f aca="false">1/(1+$B$18)^(J24-0.5)</f>
        <v>0.480996680696344</v>
      </c>
      <c r="K33" s="32" t="n">
        <f aca="false">1/(1+$B$18)^(K24-0.5)</f>
        <v>0.441313313987284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-4.25994191021511</v>
      </c>
      <c r="C34" s="14" t="n">
        <f aca="false">C32*C33</f>
        <v>65.4936997477245</v>
      </c>
      <c r="D34" s="14" t="n">
        <f aca="false">D32*D33</f>
        <v>117.244668120435</v>
      </c>
      <c r="E34" s="14" t="n">
        <f aca="false">E32*E33</f>
        <v>153.427610424719</v>
      </c>
      <c r="F34" s="14" t="n">
        <f aca="false">F32*F33</f>
        <v>162.302853133276</v>
      </c>
      <c r="G34" s="14" t="n">
        <f aca="false">G32*G33</f>
        <v>168.217939834525</v>
      </c>
      <c r="H34" s="14" t="n">
        <f aca="false">H32*H33</f>
        <v>171.43489261647</v>
      </c>
      <c r="I34" s="14" t="n">
        <f aca="false">I32*I33</f>
        <v>171.744146675052</v>
      </c>
      <c r="J34" s="14" t="n">
        <f aca="false">J32*J33</f>
        <v>169.079590548245</v>
      </c>
      <c r="K34" s="14" t="n">
        <f aca="false">K32*K33</f>
        <v>163.528353135795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1338.21381232603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396.329923978434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5820.49545881555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2568.66213997783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3906.87595230385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4156.67595230385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559.444946474274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Microsoft (MSFT), fiscal years to June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