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Mode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<sst xmlns="http://schemas.openxmlformats.org/spreadsheetml/2006/main" count="56" uniqueCount="46">
  <si>
    <t xml:space="preserve">LDB FINANCE</t>
  </si>
  <si>
    <t xml:space="preserve">Kratos Defense (KTOS)</t>
  </si>
  <si>
    <t xml:space="preserve">Scenario model: 2030 earning power, capitalised and discounted back four years, plus cash flow along the way  ·  Inputs in blue can be changed; everything else recalculates.</t>
  </si>
  <si>
    <t xml:space="preserve">SCENARIOS</t>
  </si>
  <si>
    <t xml:space="preserve">Bear</t>
  </si>
  <si>
    <t xml:space="preserve">Base</t>
  </si>
  <si>
    <t xml:space="preserve">Bull</t>
  </si>
  <si>
    <t xml:space="preserve">Value ($ per share)</t>
  </si>
  <si>
    <t xml:space="preserve">Probability</t>
  </si>
  <si>
    <t xml:space="preserve">Probability-weighted value ($ per share)</t>
  </si>
  <si>
    <t xml:space="preserve">Price at writing ($)</t>
  </si>
  <si>
    <t xml:space="preserve">Weighted value against the price</t>
  </si>
  <si>
    <t xml:space="preserve">SENSITIVITY</t>
  </si>
  <si>
    <t xml:space="preserve">Base case, repriced at</t>
  </si>
  <si>
    <t xml:space="preserve">Discount rate</t>
  </si>
  <si>
    <t xml:space="preserve">Value per share ($)</t>
  </si>
  <si>
    <t xml:space="preserve">Each row reprices the base case at that discount rate.</t>
  </si>
  <si>
    <t xml:space="preserve">ABOUT THIS WORKBOOK</t>
  </si>
  <si>
    <t xml:space="preserve">Blue cells are inputs; black cells are formulas; green cells link to another sheet. Change any blue cell and the whole model recalculates.</t>
  </si>
  <si>
    <t xml:space="preserve">Built from the model script https://github.com/ldiazbusquets/finance/blob/main/_source/models/new_coverage.py, and checked against it each time the file is made.</t>
  </si>
  <si>
    <t xml:space="preserve">For education only. Not investment advice.</t>
  </si>
  <si>
    <t xml:space="preserve">Bear, base and bull in one table, $ billions</t>
  </si>
  <si>
    <t xml:space="preserve">INPUTS</t>
  </si>
  <si>
    <t xml:space="preserve">Revenue in 2030 ($B)</t>
  </si>
  <si>
    <t xml:space="preserve">Operating margin in 2030</t>
  </si>
  <si>
    <t xml:space="preserve">Tax rate</t>
  </si>
  <si>
    <t xml:space="preserve">U.S. federal rate</t>
  </si>
  <si>
    <t xml:space="preserve">Exit multiple of after-tax operating profit</t>
  </si>
  <si>
    <t xml:space="preserve">Years discounted</t>
  </si>
  <si>
    <t xml:space="preserve">Net cash ($B)</t>
  </si>
  <si>
    <t xml:space="preserve">Shares by 2030 (billions)</t>
  </si>
  <si>
    <t xml:space="preserve">Free cash flow this year ($B)</t>
  </si>
  <si>
    <t xml:space="preserve">Operating cash flow less capital spending, last twelve months</t>
  </si>
  <si>
    <t xml:space="preserve">Free cash flow in 2030, share of after-tax profit</t>
  </si>
  <si>
    <t xml:space="preserve">The rest is reinvested</t>
  </si>
  <si>
    <t xml:space="preserve">VALUE</t>
  </si>
  <si>
    <t xml:space="preserve">After-tax operating profit, 2030 ($B)</t>
  </si>
  <si>
    <t xml:space="preserve">Value in 2030 ($B)</t>
  </si>
  <si>
    <t xml:space="preserve">Value today ($B)</t>
  </si>
  <si>
    <t xml:space="preserve">Free cash flow in 2030 ($B)</t>
  </si>
  <si>
    <t xml:space="preserve">Free cash flow, year 1 ($B)</t>
  </si>
  <si>
    <t xml:space="preserve">Free cash flow, year 2 ($B)</t>
  </si>
  <si>
    <t xml:space="preserve">Free cash flow, year 3 ($B)</t>
  </si>
  <si>
    <t xml:space="preserve">Free cash flow, year 4 ($B)</t>
  </si>
  <si>
    <t xml:space="preserve">Present value of free cash flow, years 1-4 ($B)</t>
  </si>
  <si>
    <t xml:space="preserve">Plus cash flow and net cash: equity value ($B)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</si>
</sst>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.00;&quot;($&quot;#,##0.00\);\-"/>
    <numFmt numFmtId="166" formatCode="0.0%;\(0.0%\);\-"/>
    <numFmt numFmtId="167" formatCode="0.00%;\(0.00%\);\-"/>
    <numFmt numFmtId="168" formatCode="#,##0.00;\(#,##0.00\);\-"/>
    <numFmt numFmtId="169" formatCode="0.0\x"/>
    <numFmt numFmtId="170" formatCode="0"/>
    <numFmt numFmtId="171" formatCode="0.000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C58B5C"/>
      <name val="Arial"/>
      <family val="0"/>
      <charset val="1"/>
    </font>
    <font>
      <b val="true"/>
      <sz val="16"/>
      <color rgb="FFF4EDE4"/>
      <name val="Arial"/>
      <family val="0"/>
      <charset val="1"/>
    </font>
    <font>
      <sz val="9"/>
      <color rgb="FFA8998A"/>
      <name val="Arial"/>
      <family val="0"/>
      <charset val="1"/>
    </font>
    <font>
      <b val="true"/>
      <sz val="9"/>
      <color rgb="FFF4EDE4"/>
      <name val="Arial"/>
      <family val="0"/>
      <charset val="1"/>
    </font>
    <font>
      <sz val="10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7A6E62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0C0A08"/>
        <bgColor rgb="FF000000"/>
      </patternFill>
    </fill>
    <fill>
      <patternFill patternType="solid">
        <fgColor rgb="FF1B1511"/>
        <bgColor rgb="FF0C0A08"/>
      </patternFill>
    </fill>
    <fill>
      <patternFill patternType="solid">
        <fgColor rgb="FF2A211A"/>
        <bgColor rgb="FF1B1511"/>
      </patternFill>
    </fill>
    <fill>
      <patternFill patternType="solid">
        <fgColor rgb="FFFFF8E7"/>
        <bgColor rgb="FFF4EDE4"/>
      </patternFill>
    </fill>
    <fill>
      <patternFill patternType="solid">
        <fgColor rgb="FFF3E3D3"/>
        <bgColor rgb="FFE6DDD2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6DD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10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3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8E7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A6E62"/>
      <rgbColor rgb="FF9999FF"/>
      <rgbColor rgb="FF993366"/>
      <rgbColor rgb="FFF4EDE4"/>
      <rgbColor rgb="FFCCFFFF"/>
      <rgbColor rgb="FF660066"/>
      <rgbColor rgb="FFC58B5C"/>
      <rgbColor rgb="FF0066CC"/>
      <rgbColor rgb="FFE6DD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3E3D3"/>
      <rgbColor rgb="FF3366FF"/>
      <rgbColor rgb="FF33CCCC"/>
      <rgbColor rgb="FF99CC00"/>
      <rgbColor rgb="FFFFCC00"/>
      <rgbColor rgb="FFFF9900"/>
      <rgbColor rgb="FFFF6600"/>
      <rgbColor rgb="FF666699"/>
      <rgbColor rgb="FFA8998A"/>
      <rgbColor rgb="FF003366"/>
      <rgbColor rgb="FF339966"/>
      <rgbColor rgb="FF0C0A08"/>
      <rgbColor rgb="FF1B1511"/>
      <rgbColor rgb="FF993300"/>
      <rgbColor rgb="FF993366"/>
      <rgbColor rgb="FF333399"/>
      <rgbColor rgb="FF2A21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5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3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7</v>
      </c>
      <c r="B8" s="10" t="n">
        <f aca="false">Model!B31</f>
        <v>13.6720597909979</v>
      </c>
      <c r="C8" s="10" t="n">
        <f aca="false">Model!C31</f>
        <v>23.9773656307629</v>
      </c>
      <c r="D8" s="10" t="n">
        <f aca="false">Model!D31</f>
        <v>44.288147462605</v>
      </c>
    </row>
    <row r="9" customFormat="false" ht="15" hidden="false" customHeight="false" outlineLevel="0" collapsed="false">
      <c r="A9" s="9" t="s">
        <v>8</v>
      </c>
      <c r="B9" s="11" t="n">
        <v>0.25</v>
      </c>
      <c r="C9" s="11" t="n">
        <v>0.5</v>
      </c>
      <c r="D9" s="11" t="n">
        <v>0.25</v>
      </c>
    </row>
    <row r="10" customFormat="false" ht="15" hidden="false" customHeight="false" outlineLevel="0" collapsed="false">
      <c r="A10" s="12" t="s">
        <v>9</v>
      </c>
      <c r="C10" s="13" t="n">
        <f aca="false">SUMPRODUCT(B8:D8,B9:D9)</f>
        <v>26.4787346287822</v>
      </c>
    </row>
    <row r="11" customFormat="false" ht="15" hidden="false" customHeight="false" outlineLevel="0" collapsed="false">
      <c r="A11" s="9" t="s">
        <v>10</v>
      </c>
      <c r="C11" s="14" t="n">
        <v>38.81</v>
      </c>
    </row>
    <row r="12" customFormat="false" ht="15" hidden="false" customHeight="false" outlineLevel="0" collapsed="false">
      <c r="A12" s="9" t="s">
        <v>11</v>
      </c>
      <c r="C12" s="15" t="n">
        <f aca="false">C10/C11-1</f>
        <v>-0.31773422755006</v>
      </c>
    </row>
    <row r="14" customFormat="false" ht="19.5" hidden="false" customHeight="true" outlineLevel="0" collapsed="false">
      <c r="A14" s="5" t="s">
        <v>12</v>
      </c>
      <c r="B14" s="6"/>
      <c r="C14" s="6"/>
      <c r="D14" s="6"/>
      <c r="E14" s="6"/>
    </row>
    <row r="15" customFormat="false" ht="30" hidden="false" customHeight="true" outlineLevel="0" collapsed="false">
      <c r="A15" s="7" t="s">
        <v>13</v>
      </c>
      <c r="B15" s="8" t="s">
        <v>14</v>
      </c>
      <c r="C15" s="8" t="s">
        <v>15</v>
      </c>
    </row>
    <row r="16" customFormat="false" ht="15" hidden="false" customHeight="false" outlineLevel="0" collapsed="false">
      <c r="A16" s="16"/>
      <c r="B16" s="17" t="n">
        <v>0.08</v>
      </c>
      <c r="C16" s="18" t="n">
        <f aca="false">(Model!$C$22/(1+B16)^Model!$C$13+Model!$C$25/(1+B16)^1+Model!$C$26/(1+B16)^2+Model!$C$27/(1+B16)^3+Model!$C$28/(1+B16)^4+Model!$C$14)/Model!$C$15</f>
        <v>25.3482816135752</v>
      </c>
    </row>
    <row r="17" customFormat="false" ht="15" hidden="false" customHeight="false" outlineLevel="0" collapsed="false">
      <c r="A17" s="16"/>
      <c r="B17" s="17" t="n">
        <v>0.09</v>
      </c>
      <c r="C17" s="18" t="n">
        <f aca="false">(Model!$C$22/(1+B17)^Model!$C$13+Model!$C$25/(1+B17)^1+Model!$C$26/(1+B17)^2+Model!$C$27/(1+B17)^3+Model!$C$28/(1+B17)^4+Model!$C$14)/Model!$C$15</f>
        <v>24.6471431039541</v>
      </c>
    </row>
    <row r="18" customFormat="false" ht="15" hidden="false" customHeight="false" outlineLevel="0" collapsed="false">
      <c r="A18" s="16"/>
      <c r="B18" s="17" t="n">
        <v>0.1</v>
      </c>
      <c r="C18" s="18" t="n">
        <f aca="false">(Model!$C$22/(1+B18)^Model!$C$13+Model!$C$25/(1+B18)^1+Model!$C$26/(1+B18)^2+Model!$C$27/(1+B18)^3+Model!$C$28/(1+B18)^4+Model!$C$14)/Model!$C$15</f>
        <v>23.9773656307629</v>
      </c>
    </row>
    <row r="19" customFormat="false" ht="15" hidden="false" customHeight="false" outlineLevel="0" collapsed="false">
      <c r="A19" s="16"/>
      <c r="B19" s="17" t="n">
        <v>0.11</v>
      </c>
      <c r="C19" s="18" t="n">
        <f aca="false">(Model!$C$22/(1+B19)^Model!$C$13+Model!$C$25/(1+B19)^1+Model!$C$26/(1+B19)^2+Model!$C$27/(1+B19)^3+Model!$C$28/(1+B19)^4+Model!$C$14)/Model!$C$15</f>
        <v>23.3372802758338</v>
      </c>
    </row>
    <row r="20" customFormat="false" ht="15" hidden="false" customHeight="false" outlineLevel="0" collapsed="false">
      <c r="A20" s="16"/>
      <c r="B20" s="17" t="n">
        <v>0.12</v>
      </c>
      <c r="C20" s="18" t="n">
        <f aca="false">(Model!$C$22/(1+B20)^Model!$C$13+Model!$C$25/(1+B20)^1+Model!$C$26/(1+B20)^2+Model!$C$27/(1+B20)^3+Model!$C$28/(1+B20)^4+Model!$C$14)/Model!$C$15</f>
        <v>22.7253208721626</v>
      </c>
    </row>
    <row r="21" customFormat="false" ht="15" hidden="false" customHeight="false" outlineLevel="0" collapsed="false">
      <c r="A21" s="19" t="s">
        <v>16</v>
      </c>
    </row>
    <row r="23" customFormat="false" ht="19.5" hidden="false" customHeight="true" outlineLevel="0" collapsed="false">
      <c r="A23" s="5" t="s">
        <v>17</v>
      </c>
      <c r="B23" s="6"/>
      <c r="C23" s="6"/>
      <c r="D23" s="6"/>
      <c r="E23" s="6"/>
    </row>
    <row r="24" customFormat="false" ht="15" hidden="false" customHeight="false" outlineLevel="0" collapsed="false">
      <c r="A24" s="19" t="s">
        <v>18</v>
      </c>
    </row>
    <row r="25" customFormat="false" ht="15" hidden="false" customHeight="false" outlineLevel="0" collapsed="false">
      <c r="A25" s="19" t="s">
        <v>19</v>
      </c>
    </row>
    <row r="26" customFormat="false" ht="15" hidden="false" customHeight="false" outlineLevel="0" collapsed="false">
      <c r="A26" s="19" t="s">
        <v>20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4" min="2" style="0" width="14"/>
    <col collapsed="false" customWidth="true" hidden="false" outlineLevel="0" max="5" min="5" style="0" width="5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</row>
    <row r="2" customFormat="false" ht="25.5" hidden="false" customHeight="true" outlineLevel="0" collapsed="false">
      <c r="A2" s="3" t="s">
        <v>1</v>
      </c>
      <c r="B2" s="2"/>
      <c r="C2" s="2"/>
      <c r="D2" s="2"/>
      <c r="E2" s="2"/>
    </row>
    <row r="3" customFormat="false" ht="15" hidden="false" customHeight="false" outlineLevel="0" collapsed="false">
      <c r="A3" s="4" t="s">
        <v>21</v>
      </c>
      <c r="B3" s="2"/>
      <c r="C3" s="2"/>
      <c r="D3" s="2"/>
      <c r="E3" s="2"/>
    </row>
    <row r="4" customFormat="false" ht="15" hidden="false" customHeight="false" outlineLevel="0" collapsed="false">
      <c r="A4" s="2"/>
      <c r="B4" s="2"/>
      <c r="C4" s="2"/>
      <c r="D4" s="2"/>
      <c r="E4" s="2"/>
    </row>
    <row r="6" customFormat="false" ht="19.5" hidden="false" customHeight="true" outlineLevel="0" collapsed="false">
      <c r="A6" s="5" t="s">
        <v>22</v>
      </c>
      <c r="B6" s="6"/>
      <c r="C6" s="6"/>
      <c r="D6" s="6"/>
      <c r="E6" s="6"/>
    </row>
    <row r="7" customFormat="false" ht="30" hidden="false" customHeight="true" outlineLevel="0" collapsed="false">
      <c r="A7" s="7"/>
      <c r="B7" s="8" t="s">
        <v>4</v>
      </c>
      <c r="C7" s="8" t="s">
        <v>5</v>
      </c>
      <c r="D7" s="8" t="s">
        <v>6</v>
      </c>
    </row>
    <row r="8" customFormat="false" ht="15" hidden="false" customHeight="false" outlineLevel="0" collapsed="false">
      <c r="A8" s="9" t="s">
        <v>23</v>
      </c>
      <c r="B8" s="20" t="n">
        <v>2.6</v>
      </c>
      <c r="C8" s="20" t="n">
        <v>3.2</v>
      </c>
      <c r="D8" s="20" t="n">
        <v>4</v>
      </c>
    </row>
    <row r="9" customFormat="false" ht="15" hidden="false" customHeight="false" outlineLevel="0" collapsed="false">
      <c r="A9" s="9" t="s">
        <v>24</v>
      </c>
      <c r="B9" s="11" t="n">
        <v>0.06</v>
      </c>
      <c r="C9" s="11" t="n">
        <v>0.09</v>
      </c>
      <c r="D9" s="11" t="n">
        <v>0.12</v>
      </c>
    </row>
    <row r="10" customFormat="false" ht="15" hidden="false" customHeight="false" outlineLevel="0" collapsed="false">
      <c r="A10" s="9" t="s">
        <v>25</v>
      </c>
      <c r="B10" s="11" t="n">
        <v>0.21</v>
      </c>
      <c r="C10" s="11" t="n">
        <v>0.21</v>
      </c>
      <c r="D10" s="11" t="n">
        <v>0.21</v>
      </c>
      <c r="E10" s="19" t="s">
        <v>26</v>
      </c>
    </row>
    <row r="11" customFormat="false" ht="15" hidden="false" customHeight="false" outlineLevel="0" collapsed="false">
      <c r="A11" s="9" t="s">
        <v>27</v>
      </c>
      <c r="B11" s="21" t="n">
        <v>18</v>
      </c>
      <c r="C11" s="21" t="n">
        <v>22</v>
      </c>
      <c r="D11" s="21" t="n">
        <v>28</v>
      </c>
    </row>
    <row r="12" customFormat="false" ht="15" hidden="false" customHeight="false" outlineLevel="0" collapsed="false">
      <c r="A12" s="9" t="s">
        <v>14</v>
      </c>
      <c r="B12" s="11" t="n">
        <v>0.1</v>
      </c>
      <c r="C12" s="11" t="n">
        <v>0.1</v>
      </c>
      <c r="D12" s="11" t="n">
        <v>0.1</v>
      </c>
    </row>
    <row r="13" customFormat="false" ht="15" hidden="false" customHeight="false" outlineLevel="0" collapsed="false">
      <c r="A13" s="9" t="s">
        <v>28</v>
      </c>
      <c r="B13" s="22" t="n">
        <v>4</v>
      </c>
      <c r="C13" s="22" t="n">
        <v>4</v>
      </c>
      <c r="D13" s="22" t="n">
        <v>4</v>
      </c>
    </row>
    <row r="14" customFormat="false" ht="15" hidden="false" customHeight="false" outlineLevel="0" collapsed="false">
      <c r="A14" s="9" t="s">
        <v>29</v>
      </c>
      <c r="B14" s="20" t="n">
        <v>1.2</v>
      </c>
      <c r="C14" s="20" t="n">
        <v>1.2</v>
      </c>
      <c r="D14" s="20" t="n">
        <v>1.2</v>
      </c>
    </row>
    <row r="15" customFormat="false" ht="15" hidden="false" customHeight="false" outlineLevel="0" collapsed="false">
      <c r="A15" s="9" t="s">
        <v>30</v>
      </c>
      <c r="B15" s="23" t="n">
        <v>0.2</v>
      </c>
      <c r="C15" s="23" t="n">
        <v>0.2</v>
      </c>
      <c r="D15" s="23" t="n">
        <v>0.2</v>
      </c>
    </row>
    <row r="16" customFormat="false" ht="15" hidden="false" customHeight="false" outlineLevel="0" collapsed="false">
      <c r="A16" s="9" t="s">
        <v>31</v>
      </c>
      <c r="B16" s="20" t="n">
        <v>-0.13</v>
      </c>
      <c r="C16" s="20" t="n">
        <v>-0.13</v>
      </c>
      <c r="D16" s="20" t="n">
        <v>-0.13</v>
      </c>
      <c r="E16" s="19" t="s">
        <v>32</v>
      </c>
    </row>
    <row r="17" customFormat="false" ht="15" hidden="false" customHeight="false" outlineLevel="0" collapsed="false">
      <c r="A17" s="9" t="s">
        <v>33</v>
      </c>
      <c r="B17" s="11" t="n">
        <v>0.8</v>
      </c>
      <c r="C17" s="11" t="n">
        <v>0.8</v>
      </c>
      <c r="D17" s="11" t="n">
        <v>0.8</v>
      </c>
      <c r="E17" s="19" t="s">
        <v>34</v>
      </c>
    </row>
    <row r="19" customFormat="false" ht="19.5" hidden="false" customHeight="true" outlineLevel="0" collapsed="false">
      <c r="A19" s="5" t="s">
        <v>35</v>
      </c>
      <c r="B19" s="6"/>
      <c r="C19" s="6"/>
      <c r="D19" s="6"/>
      <c r="E19" s="6"/>
    </row>
    <row r="20" customFormat="false" ht="30" hidden="false" customHeight="true" outlineLevel="0" collapsed="false">
      <c r="A20" s="7"/>
      <c r="B20" s="8" t="s">
        <v>4</v>
      </c>
      <c r="C20" s="8" t="s">
        <v>5</v>
      </c>
      <c r="D20" s="8" t="s">
        <v>6</v>
      </c>
    </row>
    <row r="21" customFormat="false" ht="15" hidden="false" customHeight="false" outlineLevel="0" collapsed="false">
      <c r="A21" s="9" t="s">
        <v>36</v>
      </c>
      <c r="B21" s="24" t="n">
        <f aca="false">B8*B9*(1-B10)</f>
        <v>0.12324</v>
      </c>
      <c r="C21" s="24" t="n">
        <f aca="false">C8*C9*(1-C10)</f>
        <v>0.22752</v>
      </c>
      <c r="D21" s="24" t="n">
        <f aca="false">D8*D9*(1-D10)</f>
        <v>0.3792</v>
      </c>
    </row>
    <row r="22" customFormat="false" ht="15" hidden="false" customHeight="false" outlineLevel="0" collapsed="false">
      <c r="A22" s="9" t="s">
        <v>37</v>
      </c>
      <c r="B22" s="24" t="n">
        <f aca="false">B21*B11</f>
        <v>2.21832</v>
      </c>
      <c r="C22" s="24" t="n">
        <f aca="false">C21*C11</f>
        <v>5.00544</v>
      </c>
      <c r="D22" s="24" t="n">
        <f aca="false">D21*D11</f>
        <v>10.6176</v>
      </c>
    </row>
    <row r="23" customFormat="false" ht="15" hidden="false" customHeight="false" outlineLevel="0" collapsed="false">
      <c r="A23" s="9" t="s">
        <v>38</v>
      </c>
      <c r="B23" s="24" t="n">
        <f aca="false">B22/(1+B12)^B13</f>
        <v>1.51514240830544</v>
      </c>
      <c r="C23" s="24" t="n">
        <f aca="false">C22/(1+C12)^C13</f>
        <v>3.41878287002254</v>
      </c>
      <c r="D23" s="24" t="n">
        <f aca="false">D22/(1+D12)^D13</f>
        <v>7.25196366368417</v>
      </c>
    </row>
    <row r="24" customFormat="false" ht="15" hidden="false" customHeight="false" outlineLevel="0" collapsed="false">
      <c r="A24" s="9" t="s">
        <v>39</v>
      </c>
      <c r="B24" s="24" t="n">
        <f aca="false">B21*B17</f>
        <v>0.098592</v>
      </c>
      <c r="C24" s="24" t="n">
        <f aca="false">C21*C17</f>
        <v>0.182016</v>
      </c>
      <c r="D24" s="24" t="n">
        <f aca="false">D21*D17</f>
        <v>0.30336</v>
      </c>
    </row>
    <row r="25" customFormat="false" ht="15" hidden="false" customHeight="false" outlineLevel="0" collapsed="false">
      <c r="A25" s="9" t="s">
        <v>40</v>
      </c>
      <c r="B25" s="24" t="n">
        <f aca="false">B16+(B24-B16)*1/B13</f>
        <v>-0.072852</v>
      </c>
      <c r="C25" s="24" t="n">
        <f aca="false">C16+(C24-C16)*1/C13</f>
        <v>-0.051996</v>
      </c>
      <c r="D25" s="24" t="n">
        <f aca="false">D16+(D24-D16)*1/D13</f>
        <v>-0.02166</v>
      </c>
    </row>
    <row r="26" customFormat="false" ht="15" hidden="false" customHeight="false" outlineLevel="0" collapsed="false">
      <c r="A26" s="9" t="s">
        <v>41</v>
      </c>
      <c r="B26" s="24" t="n">
        <f aca="false">B16+(B24-B16)*2/B13</f>
        <v>-0.015704</v>
      </c>
      <c r="C26" s="24" t="n">
        <f aca="false">C16+(C24-C16)*2/C13</f>
        <v>0.026008</v>
      </c>
      <c r="D26" s="24" t="n">
        <f aca="false">D16+(D24-D16)*2/D13</f>
        <v>0.08668</v>
      </c>
    </row>
    <row r="27" customFormat="false" ht="15" hidden="false" customHeight="false" outlineLevel="0" collapsed="false">
      <c r="A27" s="9" t="s">
        <v>42</v>
      </c>
      <c r="B27" s="24" t="n">
        <f aca="false">B16+(B24-B16)*3/B13</f>
        <v>0.041444</v>
      </c>
      <c r="C27" s="24" t="n">
        <f aca="false">C16+(C24-C16)*3/C13</f>
        <v>0.104012</v>
      </c>
      <c r="D27" s="24" t="n">
        <f aca="false">D16+(D24-D16)*3/D13</f>
        <v>0.19502</v>
      </c>
    </row>
    <row r="28" customFormat="false" ht="15" hidden="false" customHeight="false" outlineLevel="0" collapsed="false">
      <c r="A28" s="9" t="s">
        <v>43</v>
      </c>
      <c r="B28" s="24" t="n">
        <f aca="false">B16+(B24-B16)*4/B13</f>
        <v>0.098592</v>
      </c>
      <c r="C28" s="24" t="n">
        <f aca="false">C16+(C24-C16)*4/C13</f>
        <v>0.182016</v>
      </c>
      <c r="D28" s="24" t="n">
        <f aca="false">D16+(D24-D16)*4/D13</f>
        <v>0.30336</v>
      </c>
    </row>
    <row r="29" customFormat="false" ht="15" hidden="false" customHeight="false" outlineLevel="0" collapsed="false">
      <c r="A29" s="9" t="s">
        <v>44</v>
      </c>
      <c r="B29" s="24" t="n">
        <f aca="false">B25/(1+B12)^1+B26/(1+B12)^2+B27/(1+B12)^3+B28/(1+B12)^4</f>
        <v>0.0192695498941329</v>
      </c>
      <c r="C29" s="24" t="n">
        <f aca="false">C25/(1+C12)^1+C26/(1+C12)^2+C27/(1+C12)^3+C28/(1+C12)^4</f>
        <v>0.176690256130046</v>
      </c>
      <c r="D29" s="24" t="n">
        <f aca="false">D25/(1+D12)^1+D26/(1+D12)^2+D27/(1+D12)^3+D28/(1+D12)^4</f>
        <v>0.405665828836828</v>
      </c>
    </row>
    <row r="30" customFormat="false" ht="15" hidden="false" customHeight="false" outlineLevel="0" collapsed="false">
      <c r="A30" s="9" t="s">
        <v>45</v>
      </c>
      <c r="B30" s="24" t="n">
        <f aca="false">B23+B29+B14</f>
        <v>2.73441195819958</v>
      </c>
      <c r="C30" s="24" t="n">
        <f aca="false">C23+C29+C14</f>
        <v>4.79547312615259</v>
      </c>
      <c r="D30" s="24" t="n">
        <f aca="false">D23+D29+D14</f>
        <v>8.857629492521</v>
      </c>
    </row>
    <row r="31" customFormat="false" ht="15" hidden="false" customHeight="false" outlineLevel="0" collapsed="false">
      <c r="A31" s="12" t="s">
        <v>15</v>
      </c>
      <c r="B31" s="13" t="n">
        <f aca="false">B30/B15</f>
        <v>13.6720597909979</v>
      </c>
      <c r="C31" s="13" t="n">
        <f aca="false">C30/C15</f>
        <v>23.9773656307629</v>
      </c>
      <c r="D31" s="13" t="n">
        <f aca="false">D30/D15</f>
        <v>44.288147462605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2026-10-22T21:12:44Z</dcterms:created>
  <dc:creator>LDB Finance</dc:creator>
  <dc:description/>
  <dc:language>en-US</dc:language>
  <cp:lastModifiedBy/>
  <dcterms:modified xsi:type="dcterms:W3CDTF">2026-10-22T21:12:44Z</dcterms:modified>
  <cp:revision>0</cp:revision>
  <dc:subject/>
  <dc:title>Kratos Defense (KTOS)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