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<sst xmlns="http://schemas.openxmlformats.org/spreadsheetml/2006/main" count="214" uniqueCount="93">
  <si>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</si>
  <si>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Johnson &amp; Johnson (JNJ)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</si>
  <si>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</si>
  <si>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</si>
  <si>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</si>
  <si>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</si>
  <si>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</si>
  <si>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</si>
  <si>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</si>
  <si>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</si>
  <si>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</si>
  <si>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</si>
  <si>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</si>
  <si>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</si>
  <si>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</si>
  <si>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</si>
  <si>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</si>
  <si>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</si>
  <si>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</si>
  <si>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</si>
  <si>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</si>
  <si>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</si>
  <si>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</si>
  <si>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</si>
  <si>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</si>
  <si>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</si>
  <si>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</si>
  <si>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</si>
  <si>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</si>
  <si>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</si>
  <si>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</si>
  <si>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</si>
  <si>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</si>
  <si>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</si>
  <si>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</si>
  <si>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</si>
  <si>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</si>
  <si>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</si>
  <si>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https://github.com/ldiazbusquets/finance/blob/main/_source/models/jnj.py,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</si>
  <si>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</si>
  <si>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</si>
  <si>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</si>
  <si>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</si>
  <si>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2026 guidance midpoint, $101.2B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</si>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</sst>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0.8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0.0875</v>
      </c>
    </row>
    <row r="11" customFormat="false" ht="15" hidden="false" customHeight="false" outlineLevel="0" collapsed="false">
      <c r="A11" s="7" t="s">
        <v>11</v>
      </c>
      <c r="B11" s="12" t="n">
        <v>267.68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2.45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655.816</v>
      </c>
    </row>
    <row r="14" customFormat="false" ht="15" hidden="false" customHeight="false" outlineLevel="0" collapsed="false">
      <c r="A14" s="7" t="s">
        <v>16</v>
      </c>
      <c r="B14" s="15" t="n">
        <v>44.65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0.0844403225852504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123.863049762205</v>
      </c>
      <c r="C21" s="21" t="n">
        <f aca="false">Base!$B$43</f>
        <v>194.149321233389</v>
      </c>
      <c r="D21" s="21" t="n">
        <f aca="false">Bull!$B$43</f>
        <v>278.568813113788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197.682626335693</v>
      </c>
    </row>
    <row r="24" customFormat="false" ht="15" hidden="false" customHeight="false" outlineLevel="0" collapsed="false">
      <c r="A24" s="7" t="s">
        <v>29</v>
      </c>
      <c r="C24" s="12" t="n">
        <v>267.68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-0.261496464675385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0.07</v>
      </c>
      <c r="C29" s="26" t="n">
        <f aca="false">(SUMPRODUCT(Base!$B$32:$K$32,1/(1+B29)^(Base!$B$24:$K$24-0.5))+Base!$K$29*(1+Base!$B$10)*(1-Base!$B$14)*(1-Base!$B$10/Base!$B$16)/(B29-Base!$B$10)/(1+B29)^9.5+Base!$B$19)/Base!$B$20</f>
        <v>265.453262918122</v>
      </c>
    </row>
    <row r="30" customFormat="false" ht="15" hidden="false" customHeight="false" outlineLevel="0" collapsed="false">
      <c r="A30" s="24"/>
      <c r="B30" s="25" t="n">
        <v>0.075</v>
      </c>
      <c r="C30" s="26" t="n">
        <f aca="false">(SUMPRODUCT(Base!$B$32:$K$32,1/(1+B30)^(Base!$B$24:$K$24-0.5))+Base!$K$29*(1+Base!$B$10)*(1-Base!$B$14)*(1-Base!$B$10/Base!$B$16)/(B30-Base!$B$10)/(1+B30)^9.5+Base!$B$19)/Base!$B$20</f>
        <v>235.626273882549</v>
      </c>
    </row>
    <row r="31" customFormat="false" ht="15" hidden="false" customHeight="false" outlineLevel="0" collapsed="false">
      <c r="A31" s="24"/>
      <c r="B31" s="25" t="n">
        <v>0.08</v>
      </c>
      <c r="C31" s="26" t="n">
        <f aca="false">(SUMPRODUCT(Base!$B$32:$K$32,1/(1+B31)^(Base!$B$24:$K$24-0.5))+Base!$K$29*(1+Base!$B$10)*(1-Base!$B$14)*(1-Base!$B$10/Base!$B$16)/(B31-Base!$B$10)/(1+B31)^9.5+Base!$B$19)/Base!$B$20</f>
        <v>211.72432455702</v>
      </c>
    </row>
    <row r="32" customFormat="false" ht="15" hidden="false" customHeight="false" outlineLevel="0" collapsed="false">
      <c r="A32" s="24"/>
      <c r="B32" s="25" t="n">
        <v>0.085</v>
      </c>
      <c r="C32" s="26" t="n">
        <f aca="false">(SUMPRODUCT(Base!$B$32:$K$32,1/(1+B32)^(Base!$B$24:$K$24-0.5))+Base!$K$29*(1+Base!$B$10)*(1-Base!$B$14)*(1-Base!$B$10/Base!$B$16)/(B32-Base!$B$10)/(1+B32)^9.5+Base!$B$19)/Base!$B$20</f>
        <v>192.133612933583</v>
      </c>
    </row>
    <row r="33" customFormat="false" ht="15" hidden="false" customHeight="false" outlineLevel="0" collapsed="false">
      <c r="A33" s="24"/>
      <c r="B33" s="25" t="n">
        <v>0.09</v>
      </c>
      <c r="C33" s="26" t="n">
        <f aca="false">(SUMPRODUCT(Base!$B$32:$K$32,1/(1+B33)^(Base!$B$24:$K$24-0.5))+Base!$K$29*(1+Base!$B$10)*(1-Base!$B$14)*(1-Base!$B$10/Base!$B$16)/(B33-Base!$B$10)/(1+B33)^9.5+Base!$B$19)/Base!$B$20</f>
        <v>175.778155112492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101.2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0.05</v>
      </c>
    </row>
    <row r="9" customFormat="false" ht="15" hidden="false" customHeight="false" outlineLevel="0" collapsed="false">
      <c r="A9" s="7" t="s">
        <v>45</v>
      </c>
      <c r="B9" s="16" t="n">
        <v>0.06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0.31</v>
      </c>
    </row>
    <row r="12" customFormat="false" ht="15" hidden="false" customHeight="false" outlineLevel="0" collapsed="false">
      <c r="A12" s="7" t="s">
        <v>49</v>
      </c>
      <c r="B12" s="16" t="n">
        <v>0.32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0.17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0.0844403225852504</v>
      </c>
    </row>
    <row r="19" customFormat="false" ht="15" hidden="false" customHeight="false" outlineLevel="0" collapsed="false">
      <c r="A19" s="7" t="s">
        <v>58</v>
      </c>
      <c r="B19" s="15" t="n">
        <v>-32.9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2.45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0.05</v>
      </c>
      <c r="C26" s="23" t="n">
        <f aca="false">$B$9</f>
        <v>0.06</v>
      </c>
      <c r="D26" s="23" t="n">
        <f aca="false">$B$9+($B$10-$B$9)*(D24-2)/8</f>
        <v>0.05625</v>
      </c>
      <c r="E26" s="23" t="n">
        <f aca="false">$B$9+($B$10-$B$9)*(E24-2)/8</f>
        <v>0.0525</v>
      </c>
      <c r="F26" s="23" t="n">
        <f aca="false">$B$9+($B$10-$B$9)*(F24-2)/8</f>
        <v>0.04875</v>
      </c>
      <c r="G26" s="23" t="n">
        <f aca="false">$B$9+($B$10-$B$9)*(G24-2)/8</f>
        <v>0.045</v>
      </c>
      <c r="H26" s="23" t="n">
        <f aca="false">$B$9+($B$10-$B$9)*(H24-2)/8</f>
        <v>0.04125</v>
      </c>
      <c r="I26" s="23" t="n">
        <f aca="false">$B$9+($B$10-$B$9)*(I24-2)/8</f>
        <v>0.0375</v>
      </c>
      <c r="J26" s="23" t="n">
        <f aca="false">$B$9+($B$10-$B$9)*(J24-2)/8</f>
        <v>0.03375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106.26</v>
      </c>
      <c r="C27" s="14" t="n">
        <f aca="false">B27*(1+C26)</f>
        <v>112.6356</v>
      </c>
      <c r="D27" s="14" t="n">
        <f aca="false">C27*(1+D26)</f>
        <v>118.9713525</v>
      </c>
      <c r="E27" s="14" t="n">
        <f aca="false">D27*(1+E26)</f>
        <v>125.21734850625</v>
      </c>
      <c r="F27" s="14" t="n">
        <f aca="false">E27*(1+F26)</f>
        <v>131.32169424593</v>
      </c>
      <c r="G27" s="14" t="n">
        <f aca="false">F27*(1+G26)</f>
        <v>137.231170486997</v>
      </c>
      <c r="H27" s="14" t="n">
        <f aca="false">G27*(1+H26)</f>
        <v>142.891956269585</v>
      </c>
      <c r="I27" s="14" t="n">
        <f aca="false">H27*(1+I26)</f>
        <v>148.250404629695</v>
      </c>
      <c r="J27" s="14" t="n">
        <f aca="false">I27*(1+J26)</f>
        <v>153.253855785947</v>
      </c>
      <c r="K27" s="14" t="n">
        <f aca="false">J27*(1+K26)</f>
        <v>157.851471459525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0.3125</v>
      </c>
      <c r="C28" s="23" t="n">
        <f aca="false">$B$11+($B$12-$B$11)*MIN(1,C24/$B$13)</f>
        <v>0.315</v>
      </c>
      <c r="D28" s="23" t="n">
        <f aca="false">$B$11+($B$12-$B$11)*MIN(1,D24/$B$13)</f>
        <v>0.3175</v>
      </c>
      <c r="E28" s="23" t="n">
        <f aca="false">$B$11+($B$12-$B$11)*MIN(1,E24/$B$13)</f>
        <v>0.32</v>
      </c>
      <c r="F28" s="23" t="n">
        <f aca="false">$B$11+($B$12-$B$11)*MIN(1,F24/$B$13)</f>
        <v>0.32</v>
      </c>
      <c r="G28" s="23" t="n">
        <f aca="false">$B$11+($B$12-$B$11)*MIN(1,G24/$B$13)</f>
        <v>0.32</v>
      </c>
      <c r="H28" s="23" t="n">
        <f aca="false">$B$11+($B$12-$B$11)*MIN(1,H24/$B$13)</f>
        <v>0.32</v>
      </c>
      <c r="I28" s="23" t="n">
        <f aca="false">$B$11+($B$12-$B$11)*MIN(1,I24/$B$13)</f>
        <v>0.32</v>
      </c>
      <c r="J28" s="23" t="n">
        <f aca="false">$B$11+($B$12-$B$11)*MIN(1,J24/$B$13)</f>
        <v>0.32</v>
      </c>
      <c r="K28" s="23" t="n">
        <f aca="false">$B$11+($B$12-$B$11)*MIN(1,K24/$B$13)</f>
        <v>0.32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33.20625</v>
      </c>
      <c r="C29" s="14" t="n">
        <f aca="false">C27*C28</f>
        <v>35.480214</v>
      </c>
      <c r="D29" s="14" t="n">
        <f aca="false">D27*D28</f>
        <v>37.77340441875</v>
      </c>
      <c r="E29" s="14" t="n">
        <f aca="false">E27*E28</f>
        <v>40.069551522</v>
      </c>
      <c r="F29" s="14" t="n">
        <f aca="false">F27*F28</f>
        <v>42.0229421586975</v>
      </c>
      <c r="G29" s="14" t="n">
        <f aca="false">G27*G28</f>
        <v>43.9139745558389</v>
      </c>
      <c r="H29" s="14" t="n">
        <f aca="false">H27*H28</f>
        <v>45.7254260062672</v>
      </c>
      <c r="I29" s="14" t="n">
        <f aca="false">I27*I28</f>
        <v>47.4401294815023</v>
      </c>
      <c r="J29" s="14" t="n">
        <f aca="false">J27*J28</f>
        <v>49.041233851503</v>
      </c>
      <c r="K29" s="14" t="n">
        <f aca="false">K27*K28</f>
        <v>50.5124708670481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27.5611875</v>
      </c>
      <c r="C30" s="14" t="n">
        <f aca="false">C29*(1-$B$14)</f>
        <v>29.44857762</v>
      </c>
      <c r="D30" s="14" t="n">
        <f aca="false">D29*(1-$B$14)</f>
        <v>31.3519256675625</v>
      </c>
      <c r="E30" s="14" t="n">
        <f aca="false">E29*(1-$B$14)</f>
        <v>33.25772776326</v>
      </c>
      <c r="F30" s="14" t="n">
        <f aca="false">F29*(1-$B$14)</f>
        <v>34.8790419917189</v>
      </c>
      <c r="G30" s="14" t="n">
        <f aca="false">G29*(1-$B$14)</f>
        <v>36.4485988813463</v>
      </c>
      <c r="H30" s="14" t="n">
        <f aca="false">H29*(1-$B$14)</f>
        <v>37.9521035852018</v>
      </c>
      <c r="I30" s="14" t="n">
        <f aca="false">I29*(1-$B$14)</f>
        <v>39.3753074696469</v>
      </c>
      <c r="J30" s="14" t="n">
        <f aca="false">J29*(1-$B$14)</f>
        <v>40.7042240967475</v>
      </c>
      <c r="K30" s="14" t="n">
        <f aca="false">K29*(1-$B$14)</f>
        <v>41.9253508196499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2.53</v>
      </c>
      <c r="C31" s="14" t="n">
        <f aca="false">IF(ISNUMBER(C25),C25,(C27-B27)/$B$15)</f>
        <v>3.1878</v>
      </c>
      <c r="D31" s="14" t="n">
        <f aca="false">IF(ISNUMBER(D25),D25,(D27-C27)/$B$15)</f>
        <v>3.16787624999999</v>
      </c>
      <c r="E31" s="14" t="n">
        <f aca="false">IF(ISNUMBER(E25),E25,(E27-D27)/$B$15)</f>
        <v>3.122998003125</v>
      </c>
      <c r="F31" s="14" t="n">
        <f aca="false">IF(ISNUMBER(F25),F25,(F27-E27)/$B$15)</f>
        <v>3.05217286983984</v>
      </c>
      <c r="G31" s="14" t="n">
        <f aca="false">IF(ISNUMBER(G25),G25,(G27-F27)/$B$15)</f>
        <v>2.95473812053341</v>
      </c>
      <c r="H31" s="14" t="n">
        <f aca="false">IF(ISNUMBER(H25),H25,(H27-G27)/$B$15)</f>
        <v>2.83039289129431</v>
      </c>
      <c r="I31" s="14" t="n">
        <f aca="false">IF(ISNUMBER(I25),I25,(I27-H27)/$B$15)</f>
        <v>2.67922418005473</v>
      </c>
      <c r="J31" s="14" t="n">
        <f aca="false">IF(ISNUMBER(J25),J25,(J27-I27)/$B$15)</f>
        <v>2.5017255781261</v>
      </c>
      <c r="K31" s="14" t="n">
        <f aca="false">IF(ISNUMBER(K25),K25,(K27-J27)/$B$15)</f>
        <v>2.29880783678921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25.0311875</v>
      </c>
      <c r="C32" s="31" t="n">
        <f aca="false">C30-C31</f>
        <v>26.26077762</v>
      </c>
      <c r="D32" s="31" t="n">
        <f aca="false">D30-D31</f>
        <v>28.1840494175625</v>
      </c>
      <c r="E32" s="31" t="n">
        <f aca="false">E30-E31</f>
        <v>30.134729760135</v>
      </c>
      <c r="F32" s="31" t="n">
        <f aca="false">F30-F31</f>
        <v>31.8268691218791</v>
      </c>
      <c r="G32" s="31" t="n">
        <f aca="false">G30-G31</f>
        <v>33.4938607608129</v>
      </c>
      <c r="H32" s="31" t="n">
        <f aca="false">H30-H31</f>
        <v>35.1217106939075</v>
      </c>
      <c r="I32" s="31" t="n">
        <f aca="false">I30-I31</f>
        <v>36.6960832895921</v>
      </c>
      <c r="J32" s="31" t="n">
        <f aca="false">J30-J31</f>
        <v>38.2024985186214</v>
      </c>
      <c r="K32" s="31" t="n">
        <f aca="false">K30-K31</f>
        <v>39.6265429828607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0.960278424457064</v>
      </c>
      <c r="C33" s="32" t="n">
        <f aca="false">1/(1+$B$18)^(C24-0.5)</f>
        <v>0.885506011218588</v>
      </c>
      <c r="D33" s="32" t="n">
        <f aca="false">1/(1+$B$18)^(D24-0.5)</f>
        <v>0.816555777922004</v>
      </c>
      <c r="E33" s="32" t="n">
        <f aca="false">1/(1+$B$18)^(E24-0.5)</f>
        <v>0.7529743785028</v>
      </c>
      <c r="F33" s="32" t="n">
        <f aca="false">1/(1+$B$18)^(F24-0.5)</f>
        <v>0.694343766845323</v>
      </c>
      <c r="G33" s="32" t="n">
        <f aca="false">1/(1+$B$18)^(G24-0.5)</f>
        <v>0.640278448139998</v>
      </c>
      <c r="H33" s="32" t="n">
        <f aca="false">1/(1+$B$18)^(H24-0.5)</f>
        <v>0.590422944264565</v>
      </c>
      <c r="I33" s="32" t="n">
        <f aca="false">1/(1+$B$18)^(I24-0.5)</f>
        <v>0.544449456524289</v>
      </c>
      <c r="J33" s="32" t="n">
        <f aca="false">1/(1+$B$18)^(J24-0.5)</f>
        <v>0.502055710383721</v>
      </c>
      <c r="K33" s="32" t="n">
        <f aca="false">1/(1+$B$18)^(K24-0.5)</f>
        <v>0.462962968019158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24.0369092947894</v>
      </c>
      <c r="C34" s="14" t="n">
        <f aca="false">C32*C33</f>
        <v>23.2540764417846</v>
      </c>
      <c r="D34" s="14" t="n">
        <f aca="false">D32*D33</f>
        <v>23.01384839715</v>
      </c>
      <c r="E34" s="14" t="n">
        <f aca="false">E32*E33</f>
        <v>22.6906794124875</v>
      </c>
      <c r="F34" s="14" t="n">
        <f aca="false">F32*F33</f>
        <v>22.0987881929786</v>
      </c>
      <c r="G34" s="14" t="n">
        <f aca="false">G32*G33</f>
        <v>21.4453971901504</v>
      </c>
      <c r="H34" s="14" t="n">
        <f aca="false">H32*H33</f>
        <v>20.7366638355051</v>
      </c>
      <c r="I34" s="14" t="n">
        <f aca="false">I32*I33</f>
        <v>19.9791626035885</v>
      </c>
      <c r="J34" s="14" t="n">
        <f aca="false">J32*J33</f>
        <v>19.1797825321995</v>
      </c>
      <c r="K34" s="14" t="n">
        <f aca="false">K32*K33</f>
        <v>18.3456219516839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214.780929852317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43.1831113442394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634.575392555651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293.784907169486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508.565837021804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475.665837021804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194.149321233389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101.2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0.02</v>
      </c>
    </row>
    <row r="9" customFormat="false" ht="15" hidden="false" customHeight="false" outlineLevel="0" collapsed="false">
      <c r="A9" s="7" t="s">
        <v>45</v>
      </c>
      <c r="B9" s="16" t="n">
        <v>0.03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0.28</v>
      </c>
    </row>
    <row r="12" customFormat="false" ht="15" hidden="false" customHeight="false" outlineLevel="0" collapsed="false">
      <c r="A12" s="7" t="s">
        <v>49</v>
      </c>
      <c r="B12" s="16" t="n">
        <v>0.28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0.17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0.0944403225852504</v>
      </c>
    </row>
    <row r="19" customFormat="false" ht="15" hidden="false" customHeight="false" outlineLevel="0" collapsed="false">
      <c r="A19" s="7" t="s">
        <v>58</v>
      </c>
      <c r="B19" s="15" t="n">
        <v>-32.9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2.45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0.02</v>
      </c>
      <c r="C26" s="23" t="n">
        <f aca="false">$B$9</f>
        <v>0.03</v>
      </c>
      <c r="D26" s="23" t="n">
        <f aca="false">$B$9+($B$10-$B$9)*(D24-2)/8</f>
        <v>0.03</v>
      </c>
      <c r="E26" s="23" t="n">
        <f aca="false">$B$9+($B$10-$B$9)*(E24-2)/8</f>
        <v>0.03</v>
      </c>
      <c r="F26" s="23" t="n">
        <f aca="false">$B$9+($B$10-$B$9)*(F24-2)/8</f>
        <v>0.03</v>
      </c>
      <c r="G26" s="23" t="n">
        <f aca="false">$B$9+($B$10-$B$9)*(G24-2)/8</f>
        <v>0.03</v>
      </c>
      <c r="H26" s="23" t="n">
        <f aca="false">$B$9+($B$10-$B$9)*(H24-2)/8</f>
        <v>0.03</v>
      </c>
      <c r="I26" s="23" t="n">
        <f aca="false">$B$9+($B$10-$B$9)*(I24-2)/8</f>
        <v>0.03</v>
      </c>
      <c r="J26" s="23" t="n">
        <f aca="false">$B$9+($B$10-$B$9)*(J24-2)/8</f>
        <v>0.03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103.224</v>
      </c>
      <c r="C27" s="14" t="n">
        <f aca="false">B27*(1+C26)</f>
        <v>106.32072</v>
      </c>
      <c r="D27" s="14" t="n">
        <f aca="false">C27*(1+D26)</f>
        <v>109.5103416</v>
      </c>
      <c r="E27" s="14" t="n">
        <f aca="false">D27*(1+E26)</f>
        <v>112.795651848</v>
      </c>
      <c r="F27" s="14" t="n">
        <f aca="false">E27*(1+F26)</f>
        <v>116.17952140344</v>
      </c>
      <c r="G27" s="14" t="n">
        <f aca="false">F27*(1+G26)</f>
        <v>119.664907045543</v>
      </c>
      <c r="H27" s="14" t="n">
        <f aca="false">G27*(1+H26)</f>
        <v>123.25485425691</v>
      </c>
      <c r="I27" s="14" t="n">
        <f aca="false">H27*(1+I26)</f>
        <v>126.952499884617</v>
      </c>
      <c r="J27" s="14" t="n">
        <f aca="false">I27*(1+J26)</f>
        <v>130.761074881155</v>
      </c>
      <c r="K27" s="14" t="n">
        <f aca="false">J27*(1+K26)</f>
        <v>134.68390712759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0.28</v>
      </c>
      <c r="C28" s="23" t="n">
        <f aca="false">$B$11+($B$12-$B$11)*MIN(1,C24/$B$13)</f>
        <v>0.28</v>
      </c>
      <c r="D28" s="23" t="n">
        <f aca="false">$B$11+($B$12-$B$11)*MIN(1,D24/$B$13)</f>
        <v>0.28</v>
      </c>
      <c r="E28" s="23" t="n">
        <f aca="false">$B$11+($B$12-$B$11)*MIN(1,E24/$B$13)</f>
        <v>0.28</v>
      </c>
      <c r="F28" s="23" t="n">
        <f aca="false">$B$11+($B$12-$B$11)*MIN(1,F24/$B$13)</f>
        <v>0.28</v>
      </c>
      <c r="G28" s="23" t="n">
        <f aca="false">$B$11+($B$12-$B$11)*MIN(1,G24/$B$13)</f>
        <v>0.28</v>
      </c>
      <c r="H28" s="23" t="n">
        <f aca="false">$B$11+($B$12-$B$11)*MIN(1,H24/$B$13)</f>
        <v>0.28</v>
      </c>
      <c r="I28" s="23" t="n">
        <f aca="false">$B$11+($B$12-$B$11)*MIN(1,I24/$B$13)</f>
        <v>0.28</v>
      </c>
      <c r="J28" s="23" t="n">
        <f aca="false">$B$11+($B$12-$B$11)*MIN(1,J24/$B$13)</f>
        <v>0.28</v>
      </c>
      <c r="K28" s="23" t="n">
        <f aca="false">$B$11+($B$12-$B$11)*MIN(1,K24/$B$13)</f>
        <v>0.28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28.90272</v>
      </c>
      <c r="C29" s="14" t="n">
        <f aca="false">C27*C28</f>
        <v>29.7698016</v>
      </c>
      <c r="D29" s="14" t="n">
        <f aca="false">D27*D28</f>
        <v>30.662895648</v>
      </c>
      <c r="E29" s="14" t="n">
        <f aca="false">E27*E28</f>
        <v>31.58278251744</v>
      </c>
      <c r="F29" s="14" t="n">
        <f aca="false">F27*F28</f>
        <v>32.5302659929632</v>
      </c>
      <c r="G29" s="14" t="n">
        <f aca="false">G27*G28</f>
        <v>33.5061739727521</v>
      </c>
      <c r="H29" s="14" t="n">
        <f aca="false">H27*H28</f>
        <v>34.5113591919347</v>
      </c>
      <c r="I29" s="14" t="n">
        <f aca="false">I27*I28</f>
        <v>35.5466999676927</v>
      </c>
      <c r="J29" s="14" t="n">
        <f aca="false">J27*J28</f>
        <v>36.6131009667235</v>
      </c>
      <c r="K29" s="14" t="n">
        <f aca="false">K27*K28</f>
        <v>37.7114939957252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23.9892576</v>
      </c>
      <c r="C30" s="14" t="n">
        <f aca="false">C29*(1-$B$14)</f>
        <v>24.708935328</v>
      </c>
      <c r="D30" s="14" t="n">
        <f aca="false">D29*(1-$B$14)</f>
        <v>25.45020338784</v>
      </c>
      <c r="E30" s="14" t="n">
        <f aca="false">E29*(1-$B$14)</f>
        <v>26.2137094894752</v>
      </c>
      <c r="F30" s="14" t="n">
        <f aca="false">F29*(1-$B$14)</f>
        <v>27.0001207741595</v>
      </c>
      <c r="G30" s="14" t="n">
        <f aca="false">G29*(1-$B$14)</f>
        <v>27.8101243973843</v>
      </c>
      <c r="H30" s="14" t="n">
        <f aca="false">H29*(1-$B$14)</f>
        <v>28.6444281293058</v>
      </c>
      <c r="I30" s="14" t="n">
        <f aca="false">I29*(1-$B$14)</f>
        <v>29.503760973185</v>
      </c>
      <c r="J30" s="14" t="n">
        <f aca="false">J29*(1-$B$14)</f>
        <v>30.3888738023805</v>
      </c>
      <c r="K30" s="14" t="n">
        <f aca="false">K29*(1-$B$14)</f>
        <v>31.3005400164519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1.012</v>
      </c>
      <c r="C31" s="14" t="n">
        <f aca="false">IF(ISNUMBER(C25),C25,(C27-B27)/$B$15)</f>
        <v>1.54836</v>
      </c>
      <c r="D31" s="14" t="n">
        <f aca="false">IF(ISNUMBER(D25),D25,(D27-C27)/$B$15)</f>
        <v>1.5948108</v>
      </c>
      <c r="E31" s="14" t="n">
        <f aca="false">IF(ISNUMBER(E25),E25,(E27-D27)/$B$15)</f>
        <v>1.642655124</v>
      </c>
      <c r="F31" s="14" t="n">
        <f aca="false">IF(ISNUMBER(F25),F25,(F27-E27)/$B$15)</f>
        <v>1.69193477772</v>
      </c>
      <c r="G31" s="14" t="n">
        <f aca="false">IF(ISNUMBER(G25),G25,(G27-F27)/$B$15)</f>
        <v>1.74269282105161</v>
      </c>
      <c r="H31" s="14" t="n">
        <f aca="false">IF(ISNUMBER(H25),H25,(H27-G27)/$B$15)</f>
        <v>1.79497360568315</v>
      </c>
      <c r="I31" s="14" t="n">
        <f aca="false">IF(ISNUMBER(I25),I25,(I27-H27)/$B$15)</f>
        <v>1.84882281385364</v>
      </c>
      <c r="J31" s="14" t="n">
        <f aca="false">IF(ISNUMBER(J25),J25,(J27-I27)/$B$15)</f>
        <v>1.90428749826925</v>
      </c>
      <c r="K31" s="14" t="n">
        <f aca="false">IF(ISNUMBER(K25),K25,(K27-J27)/$B$15)</f>
        <v>1.96141612321733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22.9772576</v>
      </c>
      <c r="C32" s="31" t="n">
        <f aca="false">C30-C31</f>
        <v>23.160575328</v>
      </c>
      <c r="D32" s="31" t="n">
        <f aca="false">D30-D31</f>
        <v>23.85539258784</v>
      </c>
      <c r="E32" s="31" t="n">
        <f aca="false">E30-E31</f>
        <v>24.5710543654752</v>
      </c>
      <c r="F32" s="31" t="n">
        <f aca="false">F30-F31</f>
        <v>25.3081859964395</v>
      </c>
      <c r="G32" s="31" t="n">
        <f aca="false">G30-G31</f>
        <v>26.0674315763326</v>
      </c>
      <c r="H32" s="31" t="n">
        <f aca="false">H30-H31</f>
        <v>26.8494545236226</v>
      </c>
      <c r="I32" s="31" t="n">
        <f aca="false">I30-I31</f>
        <v>27.6549381593313</v>
      </c>
      <c r="J32" s="31" t="n">
        <f aca="false">J30-J31</f>
        <v>28.4845863041113</v>
      </c>
      <c r="K32" s="31" t="n">
        <f aca="false">K30-K31</f>
        <v>29.3391238932346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0.955881281821122</v>
      </c>
      <c r="C33" s="32" t="n">
        <f aca="false">1/(1+$B$18)^(C24-0.5)</f>
        <v>0.873397353967342</v>
      </c>
      <c r="D33" s="32" t="n">
        <f aca="false">1/(1+$B$18)^(D24-0.5)</f>
        <v>0.798031044675174</v>
      </c>
      <c r="E33" s="32" t="n">
        <f aca="false">1/(1+$B$18)^(E24-0.5)</f>
        <v>0.729168167698803</v>
      </c>
      <c r="F33" s="32" t="n">
        <f aca="false">1/(1+$B$18)^(F24-0.5)</f>
        <v>0.666247535522436</v>
      </c>
      <c r="G33" s="32" t="n">
        <f aca="false">1/(1+$B$18)^(G24-0.5)</f>
        <v>0.608756386048212</v>
      </c>
      <c r="H33" s="32" t="n">
        <f aca="false">1/(1+$B$18)^(H24-0.5)</f>
        <v>0.556226203919669</v>
      </c>
      <c r="I33" s="32" t="n">
        <f aca="false">1/(1+$B$18)^(I24-0.5)</f>
        <v>0.508228902427288</v>
      </c>
      <c r="J33" s="32" t="n">
        <f aca="false">1/(1+$B$18)^(J24-0.5)</f>
        <v>0.464373334881126</v>
      </c>
      <c r="K33" s="32" t="n">
        <f aca="false">1/(1+$B$18)^(K24-0.5)</f>
        <v>0.424302107020508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21.9635304474221</v>
      </c>
      <c r="C34" s="14" t="n">
        <f aca="false">C32*C33</f>
        <v>20.2283852078365</v>
      </c>
      <c r="D34" s="14" t="n">
        <f aca="false">D32*D33</f>
        <v>19.0373438680104</v>
      </c>
      <c r="E34" s="14" t="n">
        <f aca="false">E32*E33</f>
        <v>17.9164306901012</v>
      </c>
      <c r="F34" s="14" t="n">
        <f aca="false">F32*F33</f>
        <v>16.8615165486712</v>
      </c>
      <c r="G34" s="14" t="n">
        <f aca="false">G32*G33</f>
        <v>15.8687154399673</v>
      </c>
      <c r="H34" s="14" t="n">
        <f aca="false">H32*H33</f>
        <v>14.9343701669884</v>
      </c>
      <c r="I34" s="14" t="n">
        <f aca="false">I32*I33</f>
        <v>14.0550388674115</v>
      </c>
      <c r="J34" s="14" t="n">
        <f aca="false">J32*J33</f>
        <v>13.2274823347494</v>
      </c>
      <c r="K34" s="14" t="n">
        <f aca="false">K32*K33</f>
        <v>12.4486520860352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166.541465657193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32.2395562169455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400.240779978029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169.823006260209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336.364471917402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303.464471917402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123.863049762205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101.2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0.07</v>
      </c>
    </row>
    <row r="9" customFormat="false" ht="15" hidden="false" customHeight="false" outlineLevel="0" collapsed="false">
      <c r="A9" s="7" t="s">
        <v>45</v>
      </c>
      <c r="B9" s="16" t="n">
        <v>0.08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0.32</v>
      </c>
    </row>
    <row r="12" customFormat="false" ht="15" hidden="false" customHeight="false" outlineLevel="0" collapsed="false">
      <c r="A12" s="7" t="s">
        <v>49</v>
      </c>
      <c r="B12" s="16" t="n">
        <v>0.34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0.17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0.0744403225852504</v>
      </c>
    </row>
    <row r="19" customFormat="false" ht="15" hidden="false" customHeight="false" outlineLevel="0" collapsed="false">
      <c r="A19" s="7" t="s">
        <v>58</v>
      </c>
      <c r="B19" s="15" t="n">
        <v>-32.9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2.45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0.07</v>
      </c>
      <c r="C26" s="23" t="n">
        <f aca="false">$B$9</f>
        <v>0.08</v>
      </c>
      <c r="D26" s="23" t="n">
        <f aca="false">$B$9+($B$10-$B$9)*(D24-2)/8</f>
        <v>0.07375</v>
      </c>
      <c r="E26" s="23" t="n">
        <f aca="false">$B$9+($B$10-$B$9)*(E24-2)/8</f>
        <v>0.0675</v>
      </c>
      <c r="F26" s="23" t="n">
        <f aca="false">$B$9+($B$10-$B$9)*(F24-2)/8</f>
        <v>0.06125</v>
      </c>
      <c r="G26" s="23" t="n">
        <f aca="false">$B$9+($B$10-$B$9)*(G24-2)/8</f>
        <v>0.055</v>
      </c>
      <c r="H26" s="23" t="n">
        <f aca="false">$B$9+($B$10-$B$9)*(H24-2)/8</f>
        <v>0.04875</v>
      </c>
      <c r="I26" s="23" t="n">
        <f aca="false">$B$9+($B$10-$B$9)*(I24-2)/8</f>
        <v>0.0425</v>
      </c>
      <c r="J26" s="23" t="n">
        <f aca="false">$B$9+($B$10-$B$9)*(J24-2)/8</f>
        <v>0.03625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108.284</v>
      </c>
      <c r="C27" s="14" t="n">
        <f aca="false">B27*(1+C26)</f>
        <v>116.94672</v>
      </c>
      <c r="D27" s="14" t="n">
        <f aca="false">C27*(1+D26)</f>
        <v>125.5715406</v>
      </c>
      <c r="E27" s="14" t="n">
        <f aca="false">D27*(1+E26)</f>
        <v>134.0476195905</v>
      </c>
      <c r="F27" s="14" t="n">
        <f aca="false">E27*(1+F26)</f>
        <v>142.258036290418</v>
      </c>
      <c r="G27" s="14" t="n">
        <f aca="false">F27*(1+G26)</f>
        <v>150.082228286391</v>
      </c>
      <c r="H27" s="14" t="n">
        <f aca="false">G27*(1+H26)</f>
        <v>157.398736915353</v>
      </c>
      <c r="I27" s="14" t="n">
        <f aca="false">H27*(1+I26)</f>
        <v>164.088183234255</v>
      </c>
      <c r="J27" s="14" t="n">
        <f aca="false">I27*(1+J26)</f>
        <v>170.036379876497</v>
      </c>
      <c r="K27" s="14" t="n">
        <f aca="false">J27*(1+K26)</f>
        <v>175.137471272792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0.325</v>
      </c>
      <c r="C28" s="23" t="n">
        <f aca="false">$B$11+($B$12-$B$11)*MIN(1,C24/$B$13)</f>
        <v>0.33</v>
      </c>
      <c r="D28" s="23" t="n">
        <f aca="false">$B$11+($B$12-$B$11)*MIN(1,D24/$B$13)</f>
        <v>0.335</v>
      </c>
      <c r="E28" s="23" t="n">
        <f aca="false">$B$11+($B$12-$B$11)*MIN(1,E24/$B$13)</f>
        <v>0.34</v>
      </c>
      <c r="F28" s="23" t="n">
        <f aca="false">$B$11+($B$12-$B$11)*MIN(1,F24/$B$13)</f>
        <v>0.34</v>
      </c>
      <c r="G28" s="23" t="n">
        <f aca="false">$B$11+($B$12-$B$11)*MIN(1,G24/$B$13)</f>
        <v>0.34</v>
      </c>
      <c r="H28" s="23" t="n">
        <f aca="false">$B$11+($B$12-$B$11)*MIN(1,H24/$B$13)</f>
        <v>0.34</v>
      </c>
      <c r="I28" s="23" t="n">
        <f aca="false">$B$11+($B$12-$B$11)*MIN(1,I24/$B$13)</f>
        <v>0.34</v>
      </c>
      <c r="J28" s="23" t="n">
        <f aca="false">$B$11+($B$12-$B$11)*MIN(1,J24/$B$13)</f>
        <v>0.34</v>
      </c>
      <c r="K28" s="23" t="n">
        <f aca="false">$B$11+($B$12-$B$11)*MIN(1,K24/$B$13)</f>
        <v>0.34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35.1923</v>
      </c>
      <c r="C29" s="14" t="n">
        <f aca="false">C27*C28</f>
        <v>38.5924176</v>
      </c>
      <c r="D29" s="14" t="n">
        <f aca="false">D27*D28</f>
        <v>42.066466101</v>
      </c>
      <c r="E29" s="14" t="n">
        <f aca="false">E27*E28</f>
        <v>45.57619066077</v>
      </c>
      <c r="F29" s="14" t="n">
        <f aca="false">F27*F28</f>
        <v>48.3677323387422</v>
      </c>
      <c r="G29" s="14" t="n">
        <f aca="false">G27*G28</f>
        <v>51.027957617373</v>
      </c>
      <c r="H29" s="14" t="n">
        <f aca="false">H27*H28</f>
        <v>53.5155705512199</v>
      </c>
      <c r="I29" s="14" t="n">
        <f aca="false">I27*I28</f>
        <v>55.7899822996468</v>
      </c>
      <c r="J29" s="14" t="n">
        <f aca="false">J27*J28</f>
        <v>57.812369158009</v>
      </c>
      <c r="K29" s="14" t="n">
        <f aca="false">K27*K28</f>
        <v>59.5467402327492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29.209609</v>
      </c>
      <c r="C30" s="14" t="n">
        <f aca="false">C29*(1-$B$14)</f>
        <v>32.031706608</v>
      </c>
      <c r="D30" s="14" t="n">
        <f aca="false">D29*(1-$B$14)</f>
        <v>34.91516686383</v>
      </c>
      <c r="E30" s="14" t="n">
        <f aca="false">E29*(1-$B$14)</f>
        <v>37.8282382484391</v>
      </c>
      <c r="F30" s="14" t="n">
        <f aca="false">F29*(1-$B$14)</f>
        <v>40.145217841156</v>
      </c>
      <c r="G30" s="14" t="n">
        <f aca="false">G29*(1-$B$14)</f>
        <v>42.3532048224196</v>
      </c>
      <c r="H30" s="14" t="n">
        <f aca="false">H29*(1-$B$14)</f>
        <v>44.4179235575125</v>
      </c>
      <c r="I30" s="14" t="n">
        <f aca="false">I29*(1-$B$14)</f>
        <v>46.3056853087068</v>
      </c>
      <c r="J30" s="14" t="n">
        <f aca="false">J29*(1-$B$14)</f>
        <v>47.9842664011474</v>
      </c>
      <c r="K30" s="14" t="n">
        <f aca="false">K29*(1-$B$14)</f>
        <v>49.4237943931819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3.542</v>
      </c>
      <c r="C31" s="14" t="n">
        <f aca="false">IF(ISNUMBER(C25),C25,(C27-B27)/$B$15)</f>
        <v>4.33136</v>
      </c>
      <c r="D31" s="14" t="n">
        <f aca="false">IF(ISNUMBER(D25),D25,(D27-C27)/$B$15)</f>
        <v>4.3124103</v>
      </c>
      <c r="E31" s="14" t="n">
        <f aca="false">IF(ISNUMBER(E25),E25,(E27-D27)/$B$15)</f>
        <v>4.23803949525</v>
      </c>
      <c r="F31" s="14" t="n">
        <f aca="false">IF(ISNUMBER(F25),F25,(F27-E27)/$B$15)</f>
        <v>4.10520834995907</v>
      </c>
      <c r="G31" s="14" t="n">
        <f aca="false">IF(ISNUMBER(G25),G25,(G27-F27)/$B$15)</f>
        <v>3.9120959979865</v>
      </c>
      <c r="H31" s="14" t="n">
        <f aca="false">IF(ISNUMBER(H25),H25,(H27-G27)/$B$15)</f>
        <v>3.65825431448079</v>
      </c>
      <c r="I31" s="14" t="n">
        <f aca="false">IF(ISNUMBER(I25),I25,(I27-H27)/$B$15)</f>
        <v>3.34472315945125</v>
      </c>
      <c r="J31" s="14" t="n">
        <f aca="false">IF(ISNUMBER(J25),J25,(J27-I27)/$B$15)</f>
        <v>2.97409832112086</v>
      </c>
      <c r="K31" s="14" t="n">
        <f aca="false">IF(ISNUMBER(K25),K25,(K27-J27)/$B$15)</f>
        <v>2.55054569814746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25.667609</v>
      </c>
      <c r="C32" s="31" t="n">
        <f aca="false">C30-C31</f>
        <v>27.700346608</v>
      </c>
      <c r="D32" s="31" t="n">
        <f aca="false">D30-D31</f>
        <v>30.60275656383</v>
      </c>
      <c r="E32" s="31" t="n">
        <f aca="false">E30-E31</f>
        <v>33.5901987531891</v>
      </c>
      <c r="F32" s="31" t="n">
        <f aca="false">F30-F31</f>
        <v>36.0400094911969</v>
      </c>
      <c r="G32" s="31" t="n">
        <f aca="false">G30-G31</f>
        <v>38.4411088244331</v>
      </c>
      <c r="H32" s="31" t="n">
        <f aca="false">H30-H31</f>
        <v>40.7596692430318</v>
      </c>
      <c r="I32" s="31" t="n">
        <f aca="false">I30-I31</f>
        <v>42.9609621492556</v>
      </c>
      <c r="J32" s="31" t="n">
        <f aca="false">J30-J31</f>
        <v>45.0101680800266</v>
      </c>
      <c r="K32" s="31" t="n">
        <f aca="false">K30-K31</f>
        <v>46.8732486950344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0.96473681257381</v>
      </c>
      <c r="C33" s="32" t="n">
        <f aca="false">1/(1+$B$18)^(C24-0.5)</f>
        <v>0.897897065378672</v>
      </c>
      <c r="D33" s="32" t="n">
        <f aca="false">1/(1+$B$18)^(D24-0.5)</f>
        <v>0.83568816853244</v>
      </c>
      <c r="E33" s="32" t="n">
        <f aca="false">1/(1+$B$18)^(E24-0.5)</f>
        <v>0.777789283374679</v>
      </c>
      <c r="F33" s="32" t="n">
        <f aca="false">1/(1+$B$18)^(F24-0.5)</f>
        <v>0.723901799872152</v>
      </c>
      <c r="G33" s="32" t="n">
        <f aca="false">1/(1+$B$18)^(G24-0.5)</f>
        <v>0.673747796555462</v>
      </c>
      <c r="H33" s="32" t="n">
        <f aca="false">1/(1+$B$18)^(H24-0.5)</f>
        <v>0.627068607155707</v>
      </c>
      <c r="I33" s="32" t="n">
        <f aca="false">1/(1+$B$18)^(I24-0.5)</f>
        <v>0.583623486548694</v>
      </c>
      <c r="J33" s="32" t="n">
        <f aca="false">1/(1+$B$18)^(J24-0.5)</f>
        <v>0.543188369126371</v>
      </c>
      <c r="K33" s="32" t="n">
        <f aca="false">1/(1+$B$18)^(K24-0.5)</f>
        <v>0.505554713191874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24.7624872930508</v>
      </c>
      <c r="C34" s="14" t="n">
        <f aca="false">C32*C33</f>
        <v>24.8720599292952</v>
      </c>
      <c r="D34" s="14" t="n">
        <f aca="false">D32*D33</f>
        <v>25.5743615848712</v>
      </c>
      <c r="E34" s="14" t="n">
        <f aca="false">E32*E33</f>
        <v>26.126096616656</v>
      </c>
      <c r="F34" s="14" t="n">
        <f aca="false">F32*F33</f>
        <v>26.0894277380869</v>
      </c>
      <c r="G34" s="14" t="n">
        <f aca="false">G32*G33</f>
        <v>25.8996123676105</v>
      </c>
      <c r="H34" s="14" t="n">
        <f aca="false">H32*H33</f>
        <v>25.5591090203552</v>
      </c>
      <c r="I34" s="14" t="n">
        <f aca="false">I32*I33</f>
        <v>25.073026515035</v>
      </c>
      <c r="J34" s="14" t="n">
        <f aca="false">J32*J33</f>
        <v>24.4489997934935</v>
      </c>
      <c r="K34" s="14" t="n">
        <f aca="false">K32*K33</f>
        <v>23.6969918003895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252.102172658844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50.9065082249773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916.402136862491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463.291419469937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715.393592128781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682.493592128781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278.568813113788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Johnson &amp; Johnson (JNJ)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