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<sst xmlns="http://schemas.openxmlformats.org/spreadsheetml/2006/main" count="214" uniqueCount="93">
  <si>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</si>
  <si>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General Dynamics (GD)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</si>
  <si>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</si>
  <si>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</si>
  <si>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</si>
  <si>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</si>
  <si>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</si>
  <si>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</si>
  <si>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</si>
  <si>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</si>
  <si>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</si>
  <si>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</si>
  <si>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</si>
  <si>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</si>
  <si>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</si>
  <si>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</si>
  <si>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</si>
  <si>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</si>
  <si>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</si>
  <si>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</si>
  <si>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</si>
  <si>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</si>
  <si>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</si>
  <si>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</si>
  <si>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</si>
  <si>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</si>
  <si>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</si>
  <si>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</si>
  <si>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</si>
  <si>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</si>
  <si>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</si>
  <si>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</si>
  <si>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</si>
  <si>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</si>
  <si>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</si>
  <si>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</si>
  <si>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</si>
  <si>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</si>
  <si>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https://github.com/ldiazbusquets/finance/blob/main/_source/models/gd.py,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</si>
  <si>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</si>
  <si>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</si>
  <si>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</si>
  <si>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</si>
  <si>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2026 guidance, $55.7B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</si>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</sst>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0.8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0.0875</v>
      </c>
    </row>
    <row r="11" customFormat="false" ht="15" hidden="false" customHeight="false" outlineLevel="0" collapsed="false">
      <c r="A11" s="7" t="s">
        <v>11</v>
      </c>
      <c r="B11" s="12" t="n">
        <v>350.755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0.272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95.40536</v>
      </c>
    </row>
    <row r="14" customFormat="false" ht="15" hidden="false" customHeight="false" outlineLevel="0" collapsed="false">
      <c r="A14" s="7" t="s">
        <v>16</v>
      </c>
      <c r="B14" s="15" t="n">
        <v>8.1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0.0837436727914381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228.92758898934</v>
      </c>
      <c r="C21" s="21" t="n">
        <f aca="false">Base!$B$43</f>
        <v>336.127409547218</v>
      </c>
      <c r="D21" s="21" t="n">
        <f aca="false">Bull!$B$43</f>
        <v>493.976936358032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348.789836110452</v>
      </c>
    </row>
    <row r="24" customFormat="false" ht="15" hidden="false" customHeight="false" outlineLevel="0" collapsed="false">
      <c r="A24" s="7" t="s">
        <v>29</v>
      </c>
      <c r="C24" s="12" t="n">
        <v>350.755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-0.00560266821441757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0.07</v>
      </c>
      <c r="C29" s="26" t="n">
        <f aca="false">(SUMPRODUCT(Base!$B$32:$K$32,1/(1+B29)^(Base!$B$24:$K$24-0.5))+Base!$K$29*(1+Base!$B$10)*(1-Base!$B$14)*(1-Base!$B$10/Base!$B$16)/(B29-Base!$B$10)/(1+B29)^9.5+Base!$B$19)/Base!$B$20</f>
        <v>454.027716276462</v>
      </c>
    </row>
    <row r="30" customFormat="false" ht="15" hidden="false" customHeight="false" outlineLevel="0" collapsed="false">
      <c r="A30" s="24"/>
      <c r="B30" s="25" t="n">
        <v>0.075</v>
      </c>
      <c r="C30" s="26" t="n">
        <f aca="false">(SUMPRODUCT(Base!$B$32:$K$32,1/(1+B30)^(Base!$B$24:$K$24-0.5))+Base!$K$29*(1+Base!$B$10)*(1-Base!$B$14)*(1-Base!$B$10/Base!$B$16)/(B30-Base!$B$10)/(1+B30)^9.5+Base!$B$19)/Base!$B$20</f>
        <v>402.822214385239</v>
      </c>
    </row>
    <row r="31" customFormat="false" ht="15" hidden="false" customHeight="false" outlineLevel="0" collapsed="false">
      <c r="A31" s="24"/>
      <c r="B31" s="25" t="n">
        <v>0.08</v>
      </c>
      <c r="C31" s="26" t="n">
        <f aca="false">(SUMPRODUCT(Base!$B$32:$K$32,1/(1+B31)^(Base!$B$24:$K$24-0.5))+Base!$K$29*(1+Base!$B$10)*(1-Base!$B$14)*(1-Base!$B$10/Base!$B$16)/(B31-Base!$B$10)/(1+B31)^9.5+Base!$B$19)/Base!$B$20</f>
        <v>361.835484779141</v>
      </c>
    </row>
    <row r="32" customFormat="false" ht="15" hidden="false" customHeight="false" outlineLevel="0" collapsed="false">
      <c r="A32" s="24"/>
      <c r="B32" s="25" t="n">
        <v>0.085</v>
      </c>
      <c r="C32" s="26" t="n">
        <f aca="false">(SUMPRODUCT(Base!$B$32:$K$32,1/(1+B32)^(Base!$B$24:$K$24-0.5))+Base!$K$29*(1+Base!$B$10)*(1-Base!$B$14)*(1-Base!$B$10/Base!$B$16)/(B32-Base!$B$10)/(1+B32)^9.5+Base!$B$19)/Base!$B$20</f>
        <v>328.282178069994</v>
      </c>
    </row>
    <row r="33" customFormat="false" ht="15" hidden="false" customHeight="false" outlineLevel="0" collapsed="false">
      <c r="A33" s="24"/>
      <c r="B33" s="25" t="n">
        <v>0.09</v>
      </c>
      <c r="C33" s="26" t="n">
        <f aca="false">(SUMPRODUCT(Base!$B$32:$K$32,1/(1+B33)^(Base!$B$24:$K$24-0.5))+Base!$K$29*(1+Base!$B$10)*(1-Base!$B$14)*(1-Base!$B$10/Base!$B$16)/(B33-Base!$B$10)/(1+B33)^9.5+Base!$B$19)/Base!$B$20</f>
        <v>300.305296576923</v>
      </c>
    </row>
    <row r="34" customFormat="false" ht="15" hidden="false" customHeight="false" outlineLevel="0" collapsed="false">
      <c r="A34" s="9" t="s">
        <v>35</v>
      </c>
    </row>
    <row r="36" customFormat="false" ht="19.5" hidden="false" customHeight="true" outlineLevel="0" collapsed="false">
      <c r="A36" s="5" t="s">
        <v>36</v>
      </c>
      <c r="B36" s="6"/>
      <c r="C36" s="6"/>
      <c r="D36" s="6"/>
      <c r="E36" s="6"/>
    </row>
    <row r="37" customFormat="false" ht="15" hidden="false" customHeight="false" outlineLevel="0" collapsed="false">
      <c r="A37" s="9" t="s">
        <v>37</v>
      </c>
    </row>
    <row r="38" customFormat="false" ht="15" hidden="false" customHeight="false" outlineLevel="0" collapsed="false">
      <c r="A38" s="9" t="s">
        <v>38</v>
      </c>
    </row>
    <row r="39" customFormat="false" ht="15" hidden="false" customHeight="false" outlineLevel="0" collapsed="false">
      <c r="A39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55.7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0.07</v>
      </c>
    </row>
    <row r="9" customFormat="false" ht="15" hidden="false" customHeight="false" outlineLevel="0" collapsed="false">
      <c r="A9" s="7" t="s">
        <v>45</v>
      </c>
      <c r="B9" s="16" t="n">
        <v>0.06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0.105</v>
      </c>
    </row>
    <row r="12" customFormat="false" ht="15" hidden="false" customHeight="false" outlineLevel="0" collapsed="false">
      <c r="A12" s="7" t="s">
        <v>49</v>
      </c>
      <c r="B12" s="16" t="n">
        <v>0.11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0.175</v>
      </c>
    </row>
    <row r="15" customFormat="false" ht="15" hidden="false" customHeight="false" outlineLevel="0" collapsed="false">
      <c r="A15" s="7" t="s">
        <v>52</v>
      </c>
      <c r="B15" s="28" t="n">
        <v>3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0.0837436727914381</v>
      </c>
    </row>
    <row r="19" customFormat="false" ht="15" hidden="false" customHeight="false" outlineLevel="0" collapsed="false">
      <c r="A19" s="7" t="s">
        <v>58</v>
      </c>
      <c r="B19" s="15" t="n">
        <v>-3.2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0.272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0.07</v>
      </c>
      <c r="C26" s="23" t="n">
        <f aca="false">$B$9</f>
        <v>0.06</v>
      </c>
      <c r="D26" s="23" t="n">
        <f aca="false">$B$9+($B$10-$B$9)*(D24-2)/8</f>
        <v>0.05625</v>
      </c>
      <c r="E26" s="23" t="n">
        <f aca="false">$B$9+($B$10-$B$9)*(E24-2)/8</f>
        <v>0.0525</v>
      </c>
      <c r="F26" s="23" t="n">
        <f aca="false">$B$9+($B$10-$B$9)*(F24-2)/8</f>
        <v>0.04875</v>
      </c>
      <c r="G26" s="23" t="n">
        <f aca="false">$B$9+($B$10-$B$9)*(G24-2)/8</f>
        <v>0.045</v>
      </c>
      <c r="H26" s="23" t="n">
        <f aca="false">$B$9+($B$10-$B$9)*(H24-2)/8</f>
        <v>0.04125</v>
      </c>
      <c r="I26" s="23" t="n">
        <f aca="false">$B$9+($B$10-$B$9)*(I24-2)/8</f>
        <v>0.0375</v>
      </c>
      <c r="J26" s="23" t="n">
        <f aca="false">$B$9+($B$10-$B$9)*(J24-2)/8</f>
        <v>0.03375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59.599</v>
      </c>
      <c r="C27" s="14" t="n">
        <f aca="false">B27*(1+C26)</f>
        <v>63.17494</v>
      </c>
      <c r="D27" s="14" t="n">
        <f aca="false">C27*(1+D26)</f>
        <v>66.728530375</v>
      </c>
      <c r="E27" s="14" t="n">
        <f aca="false">D27*(1+E26)</f>
        <v>70.2317782196875</v>
      </c>
      <c r="F27" s="14" t="n">
        <f aca="false">E27*(1+F26)</f>
        <v>73.6555774078973</v>
      </c>
      <c r="G27" s="14" t="n">
        <f aca="false">F27*(1+G26)</f>
        <v>76.9700783912526</v>
      </c>
      <c r="H27" s="14" t="n">
        <f aca="false">G27*(1+H26)</f>
        <v>80.1450941248918</v>
      </c>
      <c r="I27" s="14" t="n">
        <f aca="false">H27*(1+I26)</f>
        <v>83.1505351545753</v>
      </c>
      <c r="J27" s="14" t="n">
        <f aca="false">I27*(1+J26)</f>
        <v>85.9568657160422</v>
      </c>
      <c r="K27" s="14" t="n">
        <f aca="false">J27*(1+K26)</f>
        <v>88.5355716875234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0.10625</v>
      </c>
      <c r="C28" s="23" t="n">
        <f aca="false">$B$11+($B$12-$B$11)*MIN(1,C24/$B$13)</f>
        <v>0.1075</v>
      </c>
      <c r="D28" s="23" t="n">
        <f aca="false">$B$11+($B$12-$B$11)*MIN(1,D24/$B$13)</f>
        <v>0.10875</v>
      </c>
      <c r="E28" s="23" t="n">
        <f aca="false">$B$11+($B$12-$B$11)*MIN(1,E24/$B$13)</f>
        <v>0.11</v>
      </c>
      <c r="F28" s="23" t="n">
        <f aca="false">$B$11+($B$12-$B$11)*MIN(1,F24/$B$13)</f>
        <v>0.11</v>
      </c>
      <c r="G28" s="23" t="n">
        <f aca="false">$B$11+($B$12-$B$11)*MIN(1,G24/$B$13)</f>
        <v>0.11</v>
      </c>
      <c r="H28" s="23" t="n">
        <f aca="false">$B$11+($B$12-$B$11)*MIN(1,H24/$B$13)</f>
        <v>0.11</v>
      </c>
      <c r="I28" s="23" t="n">
        <f aca="false">$B$11+($B$12-$B$11)*MIN(1,I24/$B$13)</f>
        <v>0.11</v>
      </c>
      <c r="J28" s="23" t="n">
        <f aca="false">$B$11+($B$12-$B$11)*MIN(1,J24/$B$13)</f>
        <v>0.11</v>
      </c>
      <c r="K28" s="23" t="n">
        <f aca="false">$B$11+($B$12-$B$11)*MIN(1,K24/$B$13)</f>
        <v>0.11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6.33239375</v>
      </c>
      <c r="C29" s="14" t="n">
        <f aca="false">C27*C28</f>
        <v>6.79130605</v>
      </c>
      <c r="D29" s="14" t="n">
        <f aca="false">D27*D28</f>
        <v>7.25672767828125</v>
      </c>
      <c r="E29" s="14" t="n">
        <f aca="false">E27*E28</f>
        <v>7.72549560416563</v>
      </c>
      <c r="F29" s="14" t="n">
        <f aca="false">F27*F28</f>
        <v>8.1021135148687</v>
      </c>
      <c r="G29" s="14" t="n">
        <f aca="false">G27*G28</f>
        <v>8.46670862303779</v>
      </c>
      <c r="H29" s="14" t="n">
        <f aca="false">H27*H28</f>
        <v>8.8159603537381</v>
      </c>
      <c r="I29" s="14" t="n">
        <f aca="false">I27*I28</f>
        <v>9.14655886700328</v>
      </c>
      <c r="J29" s="14" t="n">
        <f aca="false">J27*J28</f>
        <v>9.45525522876464</v>
      </c>
      <c r="K29" s="14" t="n">
        <f aca="false">K27*K28</f>
        <v>9.73891288562758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5.22422484375</v>
      </c>
      <c r="C30" s="14" t="n">
        <f aca="false">C29*(1-$B$14)</f>
        <v>5.60282749125</v>
      </c>
      <c r="D30" s="14" t="n">
        <f aca="false">D29*(1-$B$14)</f>
        <v>5.98680033458203</v>
      </c>
      <c r="E30" s="14" t="n">
        <f aca="false">E29*(1-$B$14)</f>
        <v>6.37353387343664</v>
      </c>
      <c r="F30" s="14" t="n">
        <f aca="false">F29*(1-$B$14)</f>
        <v>6.68424364976668</v>
      </c>
      <c r="G30" s="14" t="n">
        <f aca="false">G29*(1-$B$14)</f>
        <v>6.98503461400618</v>
      </c>
      <c r="H30" s="14" t="n">
        <f aca="false">H29*(1-$B$14)</f>
        <v>7.27316729183393</v>
      </c>
      <c r="I30" s="14" t="n">
        <f aca="false">I29*(1-$B$14)</f>
        <v>7.5459110652777</v>
      </c>
      <c r="J30" s="14" t="n">
        <f aca="false">J29*(1-$B$14)</f>
        <v>7.80058556373083</v>
      </c>
      <c r="K30" s="14" t="n">
        <f aca="false">K29*(1-$B$14)</f>
        <v>8.03460313064275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1.29966666666667</v>
      </c>
      <c r="C31" s="14" t="n">
        <f aca="false">IF(ISNUMBER(C25),C25,(C27-B27)/$B$15)</f>
        <v>1.19198</v>
      </c>
      <c r="D31" s="14" t="n">
        <f aca="false">IF(ISNUMBER(D25),D25,(D27-C27)/$B$15)</f>
        <v>1.184530125</v>
      </c>
      <c r="E31" s="14" t="n">
        <f aca="false">IF(ISNUMBER(E25),E25,(E27-D27)/$B$15)</f>
        <v>1.1677492815625</v>
      </c>
      <c r="F31" s="14" t="n">
        <f aca="false">IF(ISNUMBER(F25),F25,(F27-E27)/$B$15)</f>
        <v>1.14126639606992</v>
      </c>
      <c r="G31" s="14" t="n">
        <f aca="false">IF(ISNUMBER(G25),G25,(G27-F27)/$B$15)</f>
        <v>1.10483366111846</v>
      </c>
      <c r="H31" s="14" t="n">
        <f aca="false">IF(ISNUMBER(H25),H25,(H27-G27)/$B$15)</f>
        <v>1.05833857787972</v>
      </c>
      <c r="I31" s="14" t="n">
        <f aca="false">IF(ISNUMBER(I25),I25,(I27-H27)/$B$15)</f>
        <v>1.00181367656115</v>
      </c>
      <c r="J31" s="14" t="n">
        <f aca="false">IF(ISNUMBER(J25),J25,(J27-I27)/$B$15)</f>
        <v>0.935443520488969</v>
      </c>
      <c r="K31" s="14" t="n">
        <f aca="false">IF(ISNUMBER(K25),K25,(K27-J27)/$B$15)</f>
        <v>0.859568657160423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3.92455817708333</v>
      </c>
      <c r="C32" s="31" t="n">
        <f aca="false">C30-C31</f>
        <v>4.41084749125</v>
      </c>
      <c r="D32" s="31" t="n">
        <f aca="false">D30-D31</f>
        <v>4.80227020958203</v>
      </c>
      <c r="E32" s="31" t="n">
        <f aca="false">E30-E31</f>
        <v>5.20578459187414</v>
      </c>
      <c r="F32" s="31" t="n">
        <f aca="false">F30-F31</f>
        <v>5.54297725369675</v>
      </c>
      <c r="G32" s="31" t="n">
        <f aca="false">G30-G31</f>
        <v>5.88020095288772</v>
      </c>
      <c r="H32" s="31" t="n">
        <f aca="false">H30-H31</f>
        <v>6.21482871395421</v>
      </c>
      <c r="I32" s="31" t="n">
        <f aca="false">I30-I31</f>
        <v>6.54409738871655</v>
      </c>
      <c r="J32" s="31" t="n">
        <f aca="false">J30-J31</f>
        <v>6.86514204324186</v>
      </c>
      <c r="K32" s="31" t="n">
        <f aca="false">K30-K31</f>
        <v>7.17503447348233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0.960587016936088</v>
      </c>
      <c r="C33" s="32" t="n">
        <f aca="false">1/(1+$B$18)^(C24-0.5)</f>
        <v>0.886359977043159</v>
      </c>
      <c r="D33" s="32" t="n">
        <f aca="false">1/(1+$B$18)^(D24-0.5)</f>
        <v>0.81786865224332</v>
      </c>
      <c r="E33" s="32" t="n">
        <f aca="false">1/(1+$B$18)^(E24-0.5)</f>
        <v>0.754669829016585</v>
      </c>
      <c r="F33" s="32" t="n">
        <f aca="false">1/(1+$B$18)^(F24-0.5)</f>
        <v>0.69635454209643</v>
      </c>
      <c r="G33" s="32" t="n">
        <f aca="false">1/(1+$B$18)^(G24-0.5)</f>
        <v>0.64254542801879</v>
      </c>
      <c r="H33" s="32" t="n">
        <f aca="false">1/(1+$B$18)^(H24-0.5)</f>
        <v>0.592894283169158</v>
      </c>
      <c r="I33" s="32" t="n">
        <f aca="false">1/(1+$B$18)^(I24-0.5)</f>
        <v>0.547079810525692</v>
      </c>
      <c r="J33" s="32" t="n">
        <f aca="false">1/(1+$B$18)^(J24-0.5)</f>
        <v>0.504805540517306</v>
      </c>
      <c r="K33" s="32" t="n">
        <f aca="false">1/(1+$B$18)^(K24-0.5)</f>
        <v>0.465797912542419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3.76987963211661</v>
      </c>
      <c r="C34" s="14" t="n">
        <f aca="false">C32*C33</f>
        <v>3.90959868108523</v>
      </c>
      <c r="D34" s="14" t="n">
        <f aca="false">D32*D33</f>
        <v>3.9276262640191</v>
      </c>
      <c r="E34" s="14" t="n">
        <f aca="false">E32*E33</f>
        <v>3.92864856784683</v>
      </c>
      <c r="F34" s="14" t="n">
        <f aca="false">F32*F33</f>
        <v>3.85987738734893</v>
      </c>
      <c r="G34" s="14" t="n">
        <f aca="false">G32*G33</f>
        <v>3.77829623810973</v>
      </c>
      <c r="H34" s="14" t="n">
        <f aca="false">H32*H33</f>
        <v>3.68473641537898</v>
      </c>
      <c r="I34" s="14" t="n">
        <f aca="false">I32*I33</f>
        <v>3.58014355948073</v>
      </c>
      <c r="J34" s="14" t="n">
        <f aca="false">J32*J33</f>
        <v>3.46556173986679</v>
      </c>
      <c r="K34" s="14" t="n">
        <f aca="false">K32*K33</f>
        <v>3.34211608016796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37.2464845654209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8.27564122456204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123.186835506046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57.3801708314224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94.6266553968433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91.4266553968433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336.127409547218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55.7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0.04</v>
      </c>
    </row>
    <row r="9" customFormat="false" ht="15" hidden="false" customHeight="false" outlineLevel="0" collapsed="false">
      <c r="A9" s="7" t="s">
        <v>45</v>
      </c>
      <c r="B9" s="16" t="n">
        <v>0.03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</v>
      </c>
    </row>
    <row r="12" customFormat="false" ht="15" hidden="false" customHeight="false" outlineLevel="0" collapsed="false">
      <c r="A12" s="7" t="s">
        <v>49</v>
      </c>
      <c r="B12" s="16" t="n">
        <v>0.1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0.175</v>
      </c>
    </row>
    <row r="15" customFormat="false" ht="15" hidden="false" customHeight="false" outlineLevel="0" collapsed="false">
      <c r="A15" s="7" t="s">
        <v>52</v>
      </c>
      <c r="B15" s="28" t="n">
        <v>3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0.0937436727914381</v>
      </c>
    </row>
    <row r="19" customFormat="false" ht="15" hidden="false" customHeight="false" outlineLevel="0" collapsed="false">
      <c r="A19" s="7" t="s">
        <v>58</v>
      </c>
      <c r="B19" s="15" t="n">
        <v>-3.2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0.272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0.04</v>
      </c>
      <c r="C26" s="23" t="n">
        <f aca="false">$B$9</f>
        <v>0.03</v>
      </c>
      <c r="D26" s="23" t="n">
        <f aca="false">$B$9+($B$10-$B$9)*(D24-2)/8</f>
        <v>0.03</v>
      </c>
      <c r="E26" s="23" t="n">
        <f aca="false">$B$9+($B$10-$B$9)*(E24-2)/8</f>
        <v>0.03</v>
      </c>
      <c r="F26" s="23" t="n">
        <f aca="false">$B$9+($B$10-$B$9)*(F24-2)/8</f>
        <v>0.03</v>
      </c>
      <c r="G26" s="23" t="n">
        <f aca="false">$B$9+($B$10-$B$9)*(G24-2)/8</f>
        <v>0.03</v>
      </c>
      <c r="H26" s="23" t="n">
        <f aca="false">$B$9+($B$10-$B$9)*(H24-2)/8</f>
        <v>0.03</v>
      </c>
      <c r="I26" s="23" t="n">
        <f aca="false">$B$9+($B$10-$B$9)*(I24-2)/8</f>
        <v>0.03</v>
      </c>
      <c r="J26" s="23" t="n">
        <f aca="false">$B$9+($B$10-$B$9)*(J24-2)/8</f>
        <v>0.03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57.928</v>
      </c>
      <c r="C27" s="14" t="n">
        <f aca="false">B27*(1+C26)</f>
        <v>59.66584</v>
      </c>
      <c r="D27" s="14" t="n">
        <f aca="false">C27*(1+D26)</f>
        <v>61.4558152</v>
      </c>
      <c r="E27" s="14" t="n">
        <f aca="false">D27*(1+E26)</f>
        <v>63.299489656</v>
      </c>
      <c r="F27" s="14" t="n">
        <f aca="false">E27*(1+F26)</f>
        <v>65.19847434568</v>
      </c>
      <c r="G27" s="14" t="n">
        <f aca="false">F27*(1+G26)</f>
        <v>67.1544285760504</v>
      </c>
      <c r="H27" s="14" t="n">
        <f aca="false">G27*(1+H26)</f>
        <v>69.1690614333319</v>
      </c>
      <c r="I27" s="14" t="n">
        <f aca="false">H27*(1+I26)</f>
        <v>71.2441332763319</v>
      </c>
      <c r="J27" s="14" t="n">
        <f aca="false">I27*(1+J26)</f>
        <v>73.3814572746219</v>
      </c>
      <c r="K27" s="14" t="n">
        <f aca="false">J27*(1+K26)</f>
        <v>75.5829009928605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</v>
      </c>
      <c r="C28" s="23" t="n">
        <f aca="false">$B$11+($B$12-$B$11)*MIN(1,C24/$B$13)</f>
        <v>0.1</v>
      </c>
      <c r="D28" s="23" t="n">
        <f aca="false">$B$11+($B$12-$B$11)*MIN(1,D24/$B$13)</f>
        <v>0.1</v>
      </c>
      <c r="E28" s="23" t="n">
        <f aca="false">$B$11+($B$12-$B$11)*MIN(1,E24/$B$13)</f>
        <v>0.1</v>
      </c>
      <c r="F28" s="23" t="n">
        <f aca="false">$B$11+($B$12-$B$11)*MIN(1,F24/$B$13)</f>
        <v>0.1</v>
      </c>
      <c r="G28" s="23" t="n">
        <f aca="false">$B$11+($B$12-$B$11)*MIN(1,G24/$B$13)</f>
        <v>0.1</v>
      </c>
      <c r="H28" s="23" t="n">
        <f aca="false">$B$11+($B$12-$B$11)*MIN(1,H24/$B$13)</f>
        <v>0.1</v>
      </c>
      <c r="I28" s="23" t="n">
        <f aca="false">$B$11+($B$12-$B$11)*MIN(1,I24/$B$13)</f>
        <v>0.1</v>
      </c>
      <c r="J28" s="23" t="n">
        <f aca="false">$B$11+($B$12-$B$11)*MIN(1,J24/$B$13)</f>
        <v>0.1</v>
      </c>
      <c r="K28" s="23" t="n">
        <f aca="false">$B$11+($B$12-$B$11)*MIN(1,K24/$B$13)</f>
        <v>0.1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5.7928</v>
      </c>
      <c r="C29" s="14" t="n">
        <f aca="false">C27*C28</f>
        <v>5.966584</v>
      </c>
      <c r="D29" s="14" t="n">
        <f aca="false">D27*D28</f>
        <v>6.14558152</v>
      </c>
      <c r="E29" s="14" t="n">
        <f aca="false">E27*E28</f>
        <v>6.3299489656</v>
      </c>
      <c r="F29" s="14" t="n">
        <f aca="false">F27*F28</f>
        <v>6.519847434568</v>
      </c>
      <c r="G29" s="14" t="n">
        <f aca="false">G27*G28</f>
        <v>6.71544285760504</v>
      </c>
      <c r="H29" s="14" t="n">
        <f aca="false">H27*H28</f>
        <v>6.91690614333319</v>
      </c>
      <c r="I29" s="14" t="n">
        <f aca="false">I27*I28</f>
        <v>7.12441332763319</v>
      </c>
      <c r="J29" s="14" t="n">
        <f aca="false">J27*J28</f>
        <v>7.33814572746219</v>
      </c>
      <c r="K29" s="14" t="n">
        <f aca="false">K27*K28</f>
        <v>7.55829009928605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4.77906</v>
      </c>
      <c r="C30" s="14" t="n">
        <f aca="false">C29*(1-$B$14)</f>
        <v>4.9224318</v>
      </c>
      <c r="D30" s="14" t="n">
        <f aca="false">D29*(1-$B$14)</f>
        <v>5.070104754</v>
      </c>
      <c r="E30" s="14" t="n">
        <f aca="false">E29*(1-$B$14)</f>
        <v>5.22220789662</v>
      </c>
      <c r="F30" s="14" t="n">
        <f aca="false">F29*(1-$B$14)</f>
        <v>5.3788741335186</v>
      </c>
      <c r="G30" s="14" t="n">
        <f aca="false">G29*(1-$B$14)</f>
        <v>5.54024035752416</v>
      </c>
      <c r="H30" s="14" t="n">
        <f aca="false">H29*(1-$B$14)</f>
        <v>5.70644756824988</v>
      </c>
      <c r="I30" s="14" t="n">
        <f aca="false">I29*(1-$B$14)</f>
        <v>5.87764099529738</v>
      </c>
      <c r="J30" s="14" t="n">
        <f aca="false">J29*(1-$B$14)</f>
        <v>6.0539702251563</v>
      </c>
      <c r="K30" s="14" t="n">
        <f aca="false">K29*(1-$B$14)</f>
        <v>6.23558933191099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0.742666666666667</v>
      </c>
      <c r="C31" s="14" t="n">
        <f aca="false">IF(ISNUMBER(C25),C25,(C27-B27)/$B$15)</f>
        <v>0.57928</v>
      </c>
      <c r="D31" s="14" t="n">
        <f aca="false">IF(ISNUMBER(D25),D25,(D27-C27)/$B$15)</f>
        <v>0.5966584</v>
      </c>
      <c r="E31" s="14" t="n">
        <f aca="false">IF(ISNUMBER(E25),E25,(E27-D27)/$B$15)</f>
        <v>0.614558152000001</v>
      </c>
      <c r="F31" s="14" t="n">
        <f aca="false">IF(ISNUMBER(F25),F25,(F27-E27)/$B$15)</f>
        <v>0.632994896560002</v>
      </c>
      <c r="G31" s="14" t="n">
        <f aca="false">IF(ISNUMBER(G25),G25,(G27-F27)/$B$15)</f>
        <v>0.651984743456803</v>
      </c>
      <c r="H31" s="14" t="n">
        <f aca="false">IF(ISNUMBER(H25),H25,(H27-G27)/$B$15)</f>
        <v>0.671544285760504</v>
      </c>
      <c r="I31" s="14" t="n">
        <f aca="false">IF(ISNUMBER(I25),I25,(I27-H27)/$B$15)</f>
        <v>0.69169061433332</v>
      </c>
      <c r="J31" s="14" t="n">
        <f aca="false">IF(ISNUMBER(J25),J25,(J27-I27)/$B$15)</f>
        <v>0.712441332763319</v>
      </c>
      <c r="K31" s="14" t="n">
        <f aca="false">IF(ISNUMBER(K25),K25,(K27-J27)/$B$15)</f>
        <v>0.733814572746221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4.03639333333333</v>
      </c>
      <c r="C32" s="31" t="n">
        <f aca="false">C30-C31</f>
        <v>4.3431518</v>
      </c>
      <c r="D32" s="31" t="n">
        <f aca="false">D30-D31</f>
        <v>4.473446354</v>
      </c>
      <c r="E32" s="31" t="n">
        <f aca="false">E30-E31</f>
        <v>4.60764974462</v>
      </c>
      <c r="F32" s="31" t="n">
        <f aca="false">F30-F31</f>
        <v>4.7458792369586</v>
      </c>
      <c r="G32" s="31" t="n">
        <f aca="false">G30-G31</f>
        <v>4.88825561406736</v>
      </c>
      <c r="H32" s="31" t="n">
        <f aca="false">H30-H31</f>
        <v>5.03490328248938</v>
      </c>
      <c r="I32" s="31" t="n">
        <f aca="false">I30-I31</f>
        <v>5.18595038096406</v>
      </c>
      <c r="J32" s="31" t="n">
        <f aca="false">J30-J31</f>
        <v>5.34152889239298</v>
      </c>
      <c r="K32" s="31" t="n">
        <f aca="false">K30-K31</f>
        <v>5.50177475916477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0.956185653179424</v>
      </c>
      <c r="C33" s="32" t="n">
        <f aca="false">1/(1+$B$18)^(C24-0.5)</f>
        <v>0.874231940230621</v>
      </c>
      <c r="D33" s="32" t="n">
        <f aca="false">1/(1+$B$18)^(D24-0.5)</f>
        <v>0.799302397790716</v>
      </c>
      <c r="E33" s="32" t="n">
        <f aca="false">1/(1+$B$18)^(E24-0.5)</f>
        <v>0.730794991253067</v>
      </c>
      <c r="F33" s="32" t="n">
        <f aca="false">1/(1+$B$18)^(F24-0.5)</f>
        <v>0.668159285793116</v>
      </c>
      <c r="G33" s="32" t="n">
        <f aca="false">1/(1+$B$18)^(G24-0.5)</f>
        <v>0.610892023802843</v>
      </c>
      <c r="H33" s="32" t="n">
        <f aca="false">1/(1+$B$18)^(H24-0.5)</f>
        <v>0.558533081378869</v>
      </c>
      <c r="I33" s="32" t="n">
        <f aca="false">1/(1+$B$18)^(I24-0.5)</f>
        <v>0.510661771375909</v>
      </c>
      <c r="J33" s="32" t="n">
        <f aca="false">1/(1+$B$18)^(J24-0.5)</f>
        <v>0.466893463321808</v>
      </c>
      <c r="K33" s="32" t="n">
        <f aca="false">1/(1+$B$18)^(K24-0.5)</f>
        <v>0.426876493036261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3.85954139592241</v>
      </c>
      <c r="C34" s="14" t="n">
        <f aca="false">C32*C33</f>
        <v>3.79692202483011</v>
      </c>
      <c r="D34" s="14" t="n">
        <f aca="false">D32*D33</f>
        <v>3.57563639714034</v>
      </c>
      <c r="E34" s="14" t="n">
        <f aca="false">E32*E33</f>
        <v>3.36724735481677</v>
      </c>
      <c r="F34" s="14" t="n">
        <f aca="false">F32*F33</f>
        <v>3.17100328142664</v>
      </c>
      <c r="G34" s="14" t="n">
        <f aca="false">G32*G33</f>
        <v>2.98619636494322</v>
      </c>
      <c r="H34" s="14" t="n">
        <f aca="false">H32*H33</f>
        <v>2.81216004481337</v>
      </c>
      <c r="I34" s="14" t="n">
        <f aca="false">I32*I33</f>
        <v>2.64826660781068</v>
      </c>
      <c r="J34" s="14" t="n">
        <f aca="false">J32*J33</f>
        <v>2.49392492400286</v>
      </c>
      <c r="K34" s="14" t="n">
        <f aca="false">K32*K33</f>
        <v>2.34857831466767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31.0594767103741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6.42265701186832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80.6060489533763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34.4088274947264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65.4683042051005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62.2683042051005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228.92758898934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55.7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0.09</v>
      </c>
    </row>
    <row r="9" customFormat="false" ht="15" hidden="false" customHeight="false" outlineLevel="0" collapsed="false">
      <c r="A9" s="7" t="s">
        <v>45</v>
      </c>
      <c r="B9" s="16" t="n">
        <v>0.08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0.11</v>
      </c>
    </row>
    <row r="12" customFormat="false" ht="15" hidden="false" customHeight="false" outlineLevel="0" collapsed="false">
      <c r="A12" s="7" t="s">
        <v>49</v>
      </c>
      <c r="B12" s="16" t="n">
        <v>0.12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0.175</v>
      </c>
    </row>
    <row r="15" customFormat="false" ht="15" hidden="false" customHeight="false" outlineLevel="0" collapsed="false">
      <c r="A15" s="7" t="s">
        <v>52</v>
      </c>
      <c r="B15" s="28" t="n">
        <v>3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0.0737436727914381</v>
      </c>
    </row>
    <row r="19" customFormat="false" ht="15" hidden="false" customHeight="false" outlineLevel="0" collapsed="false">
      <c r="A19" s="7" t="s">
        <v>58</v>
      </c>
      <c r="B19" s="15" t="n">
        <v>-3.2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0.272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0.09</v>
      </c>
      <c r="C26" s="23" t="n">
        <f aca="false">$B$9</f>
        <v>0.08</v>
      </c>
      <c r="D26" s="23" t="n">
        <f aca="false">$B$9+($B$10-$B$9)*(D24-2)/8</f>
        <v>0.07375</v>
      </c>
      <c r="E26" s="23" t="n">
        <f aca="false">$B$9+($B$10-$B$9)*(E24-2)/8</f>
        <v>0.0675</v>
      </c>
      <c r="F26" s="23" t="n">
        <f aca="false">$B$9+($B$10-$B$9)*(F24-2)/8</f>
        <v>0.06125</v>
      </c>
      <c r="G26" s="23" t="n">
        <f aca="false">$B$9+($B$10-$B$9)*(G24-2)/8</f>
        <v>0.055</v>
      </c>
      <c r="H26" s="23" t="n">
        <f aca="false">$B$9+($B$10-$B$9)*(H24-2)/8</f>
        <v>0.04875</v>
      </c>
      <c r="I26" s="23" t="n">
        <f aca="false">$B$9+($B$10-$B$9)*(I24-2)/8</f>
        <v>0.0425</v>
      </c>
      <c r="J26" s="23" t="n">
        <f aca="false">$B$9+($B$10-$B$9)*(J24-2)/8</f>
        <v>0.03625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60.713</v>
      </c>
      <c r="C27" s="14" t="n">
        <f aca="false">B27*(1+C26)</f>
        <v>65.57004</v>
      </c>
      <c r="D27" s="14" t="n">
        <f aca="false">C27*(1+D26)</f>
        <v>70.40583045</v>
      </c>
      <c r="E27" s="14" t="n">
        <f aca="false">D27*(1+E26)</f>
        <v>75.158224005375</v>
      </c>
      <c r="F27" s="14" t="n">
        <f aca="false">E27*(1+F26)</f>
        <v>79.7616652257042</v>
      </c>
      <c r="G27" s="14" t="n">
        <f aca="false">F27*(1+G26)</f>
        <v>84.148556813118</v>
      </c>
      <c r="H27" s="14" t="n">
        <f aca="false">G27*(1+H26)</f>
        <v>88.2507989577575</v>
      </c>
      <c r="I27" s="14" t="n">
        <f aca="false">H27*(1+I26)</f>
        <v>92.0014579134622</v>
      </c>
      <c r="J27" s="14" t="n">
        <f aca="false">I27*(1+J26)</f>
        <v>95.3365107628252</v>
      </c>
      <c r="K27" s="14" t="n">
        <f aca="false">J27*(1+K26)</f>
        <v>98.1966060857099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0.1125</v>
      </c>
      <c r="C28" s="23" t="n">
        <f aca="false">$B$11+($B$12-$B$11)*MIN(1,C24/$B$13)</f>
        <v>0.115</v>
      </c>
      <c r="D28" s="23" t="n">
        <f aca="false">$B$11+($B$12-$B$11)*MIN(1,D24/$B$13)</f>
        <v>0.1175</v>
      </c>
      <c r="E28" s="23" t="n">
        <f aca="false">$B$11+($B$12-$B$11)*MIN(1,E24/$B$13)</f>
        <v>0.12</v>
      </c>
      <c r="F28" s="23" t="n">
        <f aca="false">$B$11+($B$12-$B$11)*MIN(1,F24/$B$13)</f>
        <v>0.12</v>
      </c>
      <c r="G28" s="23" t="n">
        <f aca="false">$B$11+($B$12-$B$11)*MIN(1,G24/$B$13)</f>
        <v>0.12</v>
      </c>
      <c r="H28" s="23" t="n">
        <f aca="false">$B$11+($B$12-$B$11)*MIN(1,H24/$B$13)</f>
        <v>0.12</v>
      </c>
      <c r="I28" s="23" t="n">
        <f aca="false">$B$11+($B$12-$B$11)*MIN(1,I24/$B$13)</f>
        <v>0.12</v>
      </c>
      <c r="J28" s="23" t="n">
        <f aca="false">$B$11+($B$12-$B$11)*MIN(1,J24/$B$13)</f>
        <v>0.12</v>
      </c>
      <c r="K28" s="23" t="n">
        <f aca="false">$B$11+($B$12-$B$11)*MIN(1,K24/$B$13)</f>
        <v>0.12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6.8302125</v>
      </c>
      <c r="C29" s="14" t="n">
        <f aca="false">C27*C28</f>
        <v>7.5405546</v>
      </c>
      <c r="D29" s="14" t="n">
        <f aca="false">D27*D28</f>
        <v>8.272685077875</v>
      </c>
      <c r="E29" s="14" t="n">
        <f aca="false">E27*E28</f>
        <v>9.018986880645</v>
      </c>
      <c r="F29" s="14" t="n">
        <f aca="false">F27*F28</f>
        <v>9.57139982708451</v>
      </c>
      <c r="G29" s="14" t="n">
        <f aca="false">G27*G28</f>
        <v>10.0978268175742</v>
      </c>
      <c r="H29" s="14" t="n">
        <f aca="false">H27*H28</f>
        <v>10.5900958749309</v>
      </c>
      <c r="I29" s="14" t="n">
        <f aca="false">I27*I28</f>
        <v>11.0401749496155</v>
      </c>
      <c r="J29" s="14" t="n">
        <f aca="false">J27*J28</f>
        <v>11.440381291539</v>
      </c>
      <c r="K29" s="14" t="n">
        <f aca="false">K27*K28</f>
        <v>11.7835927302852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5.6349253125</v>
      </c>
      <c r="C30" s="14" t="n">
        <f aca="false">C29*(1-$B$14)</f>
        <v>6.220957545</v>
      </c>
      <c r="D30" s="14" t="n">
        <f aca="false">D29*(1-$B$14)</f>
        <v>6.82496518924688</v>
      </c>
      <c r="E30" s="14" t="n">
        <f aca="false">E29*(1-$B$14)</f>
        <v>7.44066417653213</v>
      </c>
      <c r="F30" s="14" t="n">
        <f aca="false">F29*(1-$B$14)</f>
        <v>7.89640485734472</v>
      </c>
      <c r="G30" s="14" t="n">
        <f aca="false">G29*(1-$B$14)</f>
        <v>8.33070712449868</v>
      </c>
      <c r="H30" s="14" t="n">
        <f aca="false">H29*(1-$B$14)</f>
        <v>8.73682909681799</v>
      </c>
      <c r="I30" s="14" t="n">
        <f aca="false">I29*(1-$B$14)</f>
        <v>9.10814433343275</v>
      </c>
      <c r="J30" s="14" t="n">
        <f aca="false">J29*(1-$B$14)</f>
        <v>9.43831456551969</v>
      </c>
      <c r="K30" s="14" t="n">
        <f aca="false">K29*(1-$B$14)</f>
        <v>9.72146400248528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1.671</v>
      </c>
      <c r="C31" s="14" t="n">
        <f aca="false">IF(ISNUMBER(C25),C25,(C27-B27)/$B$15)</f>
        <v>1.61901333333334</v>
      </c>
      <c r="D31" s="14" t="n">
        <f aca="false">IF(ISNUMBER(D25),D25,(D27-C27)/$B$15)</f>
        <v>1.61193015</v>
      </c>
      <c r="E31" s="14" t="n">
        <f aca="false">IF(ISNUMBER(E25),E25,(E27-D27)/$B$15)</f>
        <v>1.584131185125</v>
      </c>
      <c r="F31" s="14" t="n">
        <f aca="false">IF(ISNUMBER(F25),F25,(F27-E27)/$B$15)</f>
        <v>1.53448040677641</v>
      </c>
      <c r="G31" s="14" t="n">
        <f aca="false">IF(ISNUMBER(G25),G25,(G27-F27)/$B$15)</f>
        <v>1.46229719580458</v>
      </c>
      <c r="H31" s="14" t="n">
        <f aca="false">IF(ISNUMBER(H25),H25,(H27-G27)/$B$15)</f>
        <v>1.36741404821317</v>
      </c>
      <c r="I31" s="14" t="n">
        <f aca="false">IF(ISNUMBER(I25),I25,(I27-H27)/$B$15)</f>
        <v>1.25021965190156</v>
      </c>
      <c r="J31" s="14" t="n">
        <f aca="false">IF(ISNUMBER(J25),J25,(J27-I27)/$B$15)</f>
        <v>1.111684283121</v>
      </c>
      <c r="K31" s="14" t="n">
        <f aca="false">IF(ISNUMBER(K25),K25,(K27-J27)/$B$15)</f>
        <v>0.953365107628253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3.9639253125</v>
      </c>
      <c r="C32" s="31" t="n">
        <f aca="false">C30-C31</f>
        <v>4.60194421166666</v>
      </c>
      <c r="D32" s="31" t="n">
        <f aca="false">D30-D31</f>
        <v>5.21303503924687</v>
      </c>
      <c r="E32" s="31" t="n">
        <f aca="false">E30-E31</f>
        <v>5.85653299140713</v>
      </c>
      <c r="F32" s="31" t="n">
        <f aca="false">F30-F31</f>
        <v>6.36192445056831</v>
      </c>
      <c r="G32" s="31" t="n">
        <f aca="false">G30-G31</f>
        <v>6.8684099286941</v>
      </c>
      <c r="H32" s="31" t="n">
        <f aca="false">H30-H31</f>
        <v>7.36941504860482</v>
      </c>
      <c r="I32" s="31" t="n">
        <f aca="false">I30-I31</f>
        <v>7.85792468153119</v>
      </c>
      <c r="J32" s="31" t="n">
        <f aca="false">J30-J31</f>
        <v>8.32663028239869</v>
      </c>
      <c r="K32" s="31" t="n">
        <f aca="false">K30-K31</f>
        <v>8.76809889485703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0.965049724650126</v>
      </c>
      <c r="C33" s="32" t="n">
        <f aca="false">1/(1+$B$18)^(C24-0.5)</f>
        <v>0.898771046670071</v>
      </c>
      <c r="D33" s="32" t="n">
        <f aca="false">1/(1+$B$18)^(D24-0.5)</f>
        <v>0.837044323933954</v>
      </c>
      <c r="E33" s="32" t="n">
        <f aca="false">1/(1+$B$18)^(E24-0.5)</f>
        <v>0.779556932575788</v>
      </c>
      <c r="F33" s="32" t="n">
        <f aca="false">1/(1+$B$18)^(F24-0.5)</f>
        <v>0.726017719433126</v>
      </c>
      <c r="G33" s="32" t="n">
        <f aca="false">1/(1+$B$18)^(G24-0.5)</f>
        <v>0.676155527459994</v>
      </c>
      <c r="H33" s="32" t="n">
        <f aca="false">1/(1+$B$18)^(H24-0.5)</f>
        <v>0.629717822413031</v>
      </c>
      <c r="I33" s="32" t="n">
        <f aca="false">1/(1+$B$18)^(I24-0.5)</f>
        <v>0.586469413855485</v>
      </c>
      <c r="J33" s="32" t="n">
        <f aca="false">1/(1+$B$18)^(J24-0.5)</f>
        <v>0.546191264001422</v>
      </c>
      <c r="K33" s="32" t="n">
        <f aca="false">1/(1+$B$18)^(K24-0.5)</f>
        <v>0.508679378367349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3.82538503136179</v>
      </c>
      <c r="C34" s="14" t="n">
        <f aca="false">C32*C33</f>
        <v>4.13609421583692</v>
      </c>
      <c r="D34" s="14" t="n">
        <f aca="false">D32*D33</f>
        <v>4.36354139007042</v>
      </c>
      <c r="E34" s="14" t="n">
        <f aca="false">E32*E33</f>
        <v>4.56550089431025</v>
      </c>
      <c r="F34" s="14" t="n">
        <f aca="false">F32*F33</f>
        <v>4.61886988080745</v>
      </c>
      <c r="G34" s="14" t="n">
        <f aca="false">G32*G33</f>
        <v>4.64411333814762</v>
      </c>
      <c r="H34" s="14" t="n">
        <f aca="false">H32*H33</f>
        <v>4.64065199686525</v>
      </c>
      <c r="I34" s="14" t="n">
        <f aca="false">I32*I33</f>
        <v>4.60843248209815</v>
      </c>
      <c r="J34" s="14" t="n">
        <f aca="false">J32*J33</f>
        <v>4.54793271881586</v>
      </c>
      <c r="K34" s="14" t="n">
        <f aca="false">K32*K33</f>
        <v>4.46015109529931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44.410673043613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10.0131079225598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183.123314227418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93.1510536457717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137.561726689385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134.361726689385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493.976936358032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General Dynamics (GD)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