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<sst xmlns="http://schemas.openxmlformats.org/spreadsheetml/2006/main" count="214" uniqueCount="93">
  <si>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</si>
  <si>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ExxonMobil (XOM)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</si>
  <si>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</si>
  <si>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</si>
  <si>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</si>
  <si>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</si>
  <si>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</si>
  <si>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</si>
  <si>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</si>
  <si>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</si>
  <si>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</si>
  <si>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</si>
  <si>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</si>
  <si>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</si>
  <si>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</si>
  <si>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</si>
  <si>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</si>
  <si>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</si>
  <si>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</si>
  <si>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</si>
  <si>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</si>
  <si>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</si>
  <si>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</si>
  <si>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</si>
  <si>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</si>
  <si>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</si>
  <si>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</si>
  <si>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</si>
  <si>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</si>
  <si>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</si>
  <si>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</si>
  <si>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</si>
  <si>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</si>
  <si>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</si>
  <si>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</si>
  <si>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</si>
  <si>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</si>
  <si>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</si>
  <si>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https://github.com/ldiazbusquets/finance/blob/main/_source/models/xom.py,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</si>
  <si>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</si>
  <si>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</si>
  <si>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</si>
  <si>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</si>
  <si>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Last 12 months, about $370B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</si>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</sst>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178.19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4.14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737.7066</v>
      </c>
    </row>
    <row r="14" customFormat="false" ht="15" hidden="false" customHeight="false" outlineLevel="0" collapsed="false">
      <c r="A14" s="7" t="s">
        <v>16</v>
      </c>
      <c r="B14" s="15" t="n">
        <v>42.4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0.0848911257769131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52.5515729780113</v>
      </c>
      <c r="C21" s="21" t="n">
        <f aca="false">Base!$B$43</f>
        <v>88.7152157085607</v>
      </c>
      <c r="D21" s="21" t="n">
        <f aca="false">Bull!$B$43</f>
        <v>150.632521434776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95.1536314574771</v>
      </c>
    </row>
    <row r="24" customFormat="false" ht="15" hidden="false" customHeight="false" outlineLevel="0" collapsed="false">
      <c r="A24" s="7" t="s">
        <v>29</v>
      </c>
      <c r="C24" s="12" t="n">
        <v>178.19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-0.465999037782832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(SUMPRODUCT(Base!$B$32:$K$32,1/(1+B29)^(Base!$B$24:$K$24-0.5))+Base!$K$29*(1+Base!$B$10)*(1-Base!$B$14)*(1-Base!$B$10/Base!$B$16)/(B29-Base!$B$10)/(1+B29)^9.5+Base!$B$19)/Base!$B$20</f>
        <v>121.404495362013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(SUMPRODUCT(Base!$B$32:$K$32,1/(1+B30)^(Base!$B$24:$K$24-0.5))+Base!$K$29*(1+Base!$B$10)*(1-Base!$B$14)*(1-Base!$B$10/Base!$B$16)/(B30-Base!$B$10)/(1+B30)^9.5+Base!$B$19)/Base!$B$20</f>
        <v>108.043666772683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(SUMPRODUCT(Base!$B$32:$K$32,1/(1+B31)^(Base!$B$24:$K$24-0.5))+Base!$K$29*(1+Base!$B$10)*(1-Base!$B$14)*(1-Base!$B$10/Base!$B$16)/(B31-Base!$B$10)/(1+B31)^9.5+Base!$B$19)/Base!$B$20</f>
        <v>97.3292780964855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(SUMPRODUCT(Base!$B$32:$K$32,1/(1+B32)^(Base!$B$24:$K$24-0.5))+Base!$K$29*(1+Base!$B$10)*(1-Base!$B$14)*(1-Base!$B$10/Base!$B$16)/(B32-Base!$B$10)/(1+B32)^9.5+Base!$B$19)/Base!$B$20</f>
        <v>88.5406668169199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(SUMPRODUCT(Base!$B$32:$K$32,1/(1+B33)^(Base!$B$24:$K$24-0.5))+Base!$K$29*(1+Base!$B$10)*(1-Base!$B$14)*(1-Base!$B$10/Base!$B$16)/(B33-Base!$B$10)/(1+B33)^9.5+Base!$B$19)/Base!$B$20</f>
        <v>81.1973386481795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370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-0.05</v>
      </c>
    </row>
    <row r="9" customFormat="false" ht="15" hidden="false" customHeight="false" outlineLevel="0" collapsed="false">
      <c r="A9" s="7" t="s">
        <v>45</v>
      </c>
      <c r="B9" s="16" t="n">
        <v>0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0.13</v>
      </c>
    </row>
    <row r="12" customFormat="false" ht="15" hidden="false" customHeight="false" outlineLevel="0" collapsed="false">
      <c r="A12" s="7" t="s">
        <v>49</v>
      </c>
      <c r="B12" s="16" t="n">
        <v>0.12</v>
      </c>
    </row>
    <row r="13" customFormat="false" ht="15" hidden="false" customHeight="false" outlineLevel="0" collapsed="false">
      <c r="A13" s="7" t="s">
        <v>50</v>
      </c>
      <c r="B13" s="27" t="n">
        <v>3</v>
      </c>
    </row>
    <row r="14" customFormat="false" ht="15" hidden="false" customHeight="false" outlineLevel="0" collapsed="false">
      <c r="A14" s="7" t="s">
        <v>51</v>
      </c>
      <c r="B14" s="16" t="n">
        <v>0.3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0.0848911257769131</v>
      </c>
    </row>
    <row r="19" customFormat="false" ht="15" hidden="false" customHeight="false" outlineLevel="0" collapsed="false">
      <c r="A19" s="7" t="s">
        <v>58</v>
      </c>
      <c r="B19" s="15" t="n">
        <v>-31.8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4.14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6</v>
      </c>
      <c r="C25" s="15" t="n">
        <v>6</v>
      </c>
      <c r="D25" s="15" t="n">
        <v>5</v>
      </c>
      <c r="E25" s="15" t="n">
        <v>5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-0.05</v>
      </c>
      <c r="C26" s="23" t="n">
        <f aca="false">$B$9</f>
        <v>0</v>
      </c>
      <c r="D26" s="23" t="n">
        <f aca="false">$B$9+($B$10-$B$9)*(D24-2)/8</f>
        <v>0.00375</v>
      </c>
      <c r="E26" s="23" t="n">
        <f aca="false">$B$9+($B$10-$B$9)*(E24-2)/8</f>
        <v>0.0075</v>
      </c>
      <c r="F26" s="23" t="n">
        <f aca="false">$B$9+($B$10-$B$9)*(F24-2)/8</f>
        <v>0.01125</v>
      </c>
      <c r="G26" s="23" t="n">
        <f aca="false">$B$9+($B$10-$B$9)*(G24-2)/8</f>
        <v>0.015</v>
      </c>
      <c r="H26" s="23" t="n">
        <f aca="false">$B$9+($B$10-$B$9)*(H24-2)/8</f>
        <v>0.01875</v>
      </c>
      <c r="I26" s="23" t="n">
        <f aca="false">$B$9+($B$10-$B$9)*(I24-2)/8</f>
        <v>0.0225</v>
      </c>
      <c r="J26" s="23" t="n">
        <f aca="false">$B$9+($B$10-$B$9)*(J24-2)/8</f>
        <v>0.02625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351.5</v>
      </c>
      <c r="C27" s="14" t="n">
        <f aca="false">B27*(1+C26)</f>
        <v>351.5</v>
      </c>
      <c r="D27" s="14" t="n">
        <f aca="false">C27*(1+D26)</f>
        <v>352.818125</v>
      </c>
      <c r="E27" s="14" t="n">
        <f aca="false">D27*(1+E26)</f>
        <v>355.4642609375</v>
      </c>
      <c r="F27" s="14" t="n">
        <f aca="false">E27*(1+F26)</f>
        <v>359.463233873047</v>
      </c>
      <c r="G27" s="14" t="n">
        <f aca="false">F27*(1+G26)</f>
        <v>364.855182381143</v>
      </c>
      <c r="H27" s="14" t="n">
        <f aca="false">G27*(1+H26)</f>
        <v>371.696217050789</v>
      </c>
      <c r="I27" s="14" t="n">
        <f aca="false">H27*(1+I26)</f>
        <v>380.059381934432</v>
      </c>
      <c r="J27" s="14" t="n">
        <f aca="false">I27*(1+J26)</f>
        <v>390.035940710211</v>
      </c>
      <c r="K27" s="14" t="n">
        <f aca="false">J27*(1+K26)</f>
        <v>401.737018931517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0.126666666666667</v>
      </c>
      <c r="C28" s="23" t="n">
        <f aca="false">$B$11+($B$12-$B$11)*MIN(1,C24/$B$13)</f>
        <v>0.123333333333333</v>
      </c>
      <c r="D28" s="23" t="n">
        <f aca="false">$B$11+($B$12-$B$11)*MIN(1,D24/$B$13)</f>
        <v>0.12</v>
      </c>
      <c r="E28" s="23" t="n">
        <f aca="false">$B$11+($B$12-$B$11)*MIN(1,E24/$B$13)</f>
        <v>0.12</v>
      </c>
      <c r="F28" s="23" t="n">
        <f aca="false">$B$11+($B$12-$B$11)*MIN(1,F24/$B$13)</f>
        <v>0.12</v>
      </c>
      <c r="G28" s="23" t="n">
        <f aca="false">$B$11+($B$12-$B$11)*MIN(1,G24/$B$13)</f>
        <v>0.12</v>
      </c>
      <c r="H28" s="23" t="n">
        <f aca="false">$B$11+($B$12-$B$11)*MIN(1,H24/$B$13)</f>
        <v>0.12</v>
      </c>
      <c r="I28" s="23" t="n">
        <f aca="false">$B$11+($B$12-$B$11)*MIN(1,I24/$B$13)</f>
        <v>0.12</v>
      </c>
      <c r="J28" s="23" t="n">
        <f aca="false">$B$11+($B$12-$B$11)*MIN(1,J24/$B$13)</f>
        <v>0.12</v>
      </c>
      <c r="K28" s="23" t="n">
        <f aca="false">$B$11+($B$12-$B$11)*MIN(1,K24/$B$13)</f>
        <v>0.12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44.5233333333333</v>
      </c>
      <c r="C29" s="14" t="n">
        <f aca="false">C27*C28</f>
        <v>43.3516666666667</v>
      </c>
      <c r="D29" s="14" t="n">
        <f aca="false">D27*D28</f>
        <v>42.338175</v>
      </c>
      <c r="E29" s="14" t="n">
        <f aca="false">E27*E28</f>
        <v>42.6557113125</v>
      </c>
      <c r="F29" s="14" t="n">
        <f aca="false">F27*F28</f>
        <v>43.1355880647656</v>
      </c>
      <c r="G29" s="14" t="n">
        <f aca="false">G27*G28</f>
        <v>43.7826218857371</v>
      </c>
      <c r="H29" s="14" t="n">
        <f aca="false">H27*H28</f>
        <v>44.6035460460947</v>
      </c>
      <c r="I29" s="14" t="n">
        <f aca="false">I27*I28</f>
        <v>45.6071258321318</v>
      </c>
      <c r="J29" s="14" t="n">
        <f aca="false">J27*J28</f>
        <v>46.8043128852253</v>
      </c>
      <c r="K29" s="14" t="n">
        <f aca="false">K27*K28</f>
        <v>48.208442271782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31.1663333333333</v>
      </c>
      <c r="C30" s="14" t="n">
        <f aca="false">C29*(1-$B$14)</f>
        <v>30.3461666666667</v>
      </c>
      <c r="D30" s="14" t="n">
        <f aca="false">D29*(1-$B$14)</f>
        <v>29.6367225</v>
      </c>
      <c r="E30" s="14" t="n">
        <f aca="false">E29*(1-$B$14)</f>
        <v>29.85899791875</v>
      </c>
      <c r="F30" s="14" t="n">
        <f aca="false">F29*(1-$B$14)</f>
        <v>30.1949116453359</v>
      </c>
      <c r="G30" s="14" t="n">
        <f aca="false">G29*(1-$B$14)</f>
        <v>30.647835320016</v>
      </c>
      <c r="H30" s="14" t="n">
        <f aca="false">H29*(1-$B$14)</f>
        <v>31.2224822322663</v>
      </c>
      <c r="I30" s="14" t="n">
        <f aca="false">I29*(1-$B$14)</f>
        <v>31.9249880824923</v>
      </c>
      <c r="J30" s="14" t="n">
        <f aca="false">J29*(1-$B$14)</f>
        <v>32.7630190196577</v>
      </c>
      <c r="K30" s="14" t="n">
        <f aca="false">K29*(1-$B$14)</f>
        <v>33.7459095902474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6</v>
      </c>
      <c r="C31" s="14" t="n">
        <f aca="false">IF(ISNUMBER(C25),C25,(C27-B27)/$B$15)</f>
        <v>6</v>
      </c>
      <c r="D31" s="14" t="n">
        <f aca="false">IF(ISNUMBER(D25),D25,(D27-C27)/$B$15)</f>
        <v>5</v>
      </c>
      <c r="E31" s="14" t="n">
        <f aca="false">IF(ISNUMBER(E25),E25,(E27-D27)/$B$15)</f>
        <v>5</v>
      </c>
      <c r="F31" s="14" t="n">
        <f aca="false">IF(ISNUMBER(F25),F25,(F27-E27)/$B$15)</f>
        <v>1.99948646777344</v>
      </c>
      <c r="G31" s="14" t="n">
        <f aca="false">IF(ISNUMBER(G25),G25,(G27-F27)/$B$15)</f>
        <v>2.69597425404783</v>
      </c>
      <c r="H31" s="14" t="n">
        <f aca="false">IF(ISNUMBER(H25),H25,(H27-G27)/$B$15)</f>
        <v>3.42051733482322</v>
      </c>
      <c r="I31" s="14" t="n">
        <f aca="false">IF(ISNUMBER(I25),I25,(I27-H27)/$B$15)</f>
        <v>4.18158244182138</v>
      </c>
      <c r="J31" s="14" t="n">
        <f aca="false">IF(ISNUMBER(J25),J25,(J27-I27)/$B$15)</f>
        <v>4.98827938788944</v>
      </c>
      <c r="K31" s="14" t="n">
        <f aca="false">IF(ISNUMBER(K25),K25,(K27-J27)/$B$15)</f>
        <v>5.85053911065316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25.1663333333333</v>
      </c>
      <c r="C32" s="31" t="n">
        <f aca="false">C30-C31</f>
        <v>24.3461666666667</v>
      </c>
      <c r="D32" s="31" t="n">
        <f aca="false">D30-D31</f>
        <v>24.6367225</v>
      </c>
      <c r="E32" s="31" t="n">
        <f aca="false">E30-E31</f>
        <v>24.85899791875</v>
      </c>
      <c r="F32" s="31" t="n">
        <f aca="false">F30-F31</f>
        <v>28.1954251775625</v>
      </c>
      <c r="G32" s="31" t="n">
        <f aca="false">G30-G31</f>
        <v>27.9518610659681</v>
      </c>
      <c r="H32" s="31" t="n">
        <f aca="false">H30-H31</f>
        <v>27.8019648974431</v>
      </c>
      <c r="I32" s="31" t="n">
        <f aca="false">I30-I31</f>
        <v>27.7434056406709</v>
      </c>
      <c r="J32" s="31" t="n">
        <f aca="false">J30-J31</f>
        <v>27.7747396317683</v>
      </c>
      <c r="K32" s="31" t="n">
        <f aca="false">K30-K31</f>
        <v>27.8953704795943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0.96007889219622</v>
      </c>
      <c r="C33" s="32" t="n">
        <f aca="false">1/(1+$B$18)^(C24-0.5)</f>
        <v>0.884954139069657</v>
      </c>
      <c r="D33" s="32" t="n">
        <f aca="false">1/(1+$B$18)^(D24-0.5)</f>
        <v>0.815707786747655</v>
      </c>
      <c r="E33" s="32" t="n">
        <f aca="false">1/(1+$B$18)^(E24-0.5)</f>
        <v>0.751879859062825</v>
      </c>
      <c r="F33" s="32" t="n">
        <f aca="false">1/(1+$B$18)^(F24-0.5)</f>
        <v>0.693046372302463</v>
      </c>
      <c r="G33" s="32" t="n">
        <f aca="false">1/(1+$B$18)^(G24-0.5)</f>
        <v>0.63881651885221</v>
      </c>
      <c r="H33" s="32" t="n">
        <f aca="false">1/(1+$B$18)^(H24-0.5)</f>
        <v>0.588830071215432</v>
      </c>
      <c r="I33" s="32" t="n">
        <f aca="false">1/(1+$B$18)^(I24-0.5)</f>
        <v>0.542754989164243</v>
      </c>
      <c r="J33" s="32" t="n">
        <f aca="false">1/(1+$B$18)^(J24-0.5)</f>
        <v>0.500285214127422</v>
      </c>
      <c r="K33" s="32" t="n">
        <f aca="false">1/(1+$B$18)^(K24-0.5)</f>
        <v>0.461138636164212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24.1616654273075</v>
      </c>
      <c r="C34" s="14" t="n">
        <f aca="false">C32*C33</f>
        <v>21.5452409621464</v>
      </c>
      <c r="D34" s="14" t="n">
        <f aca="false">D32*D33</f>
        <v>20.0963663831911</v>
      </c>
      <c r="E34" s="14" t="n">
        <f aca="false">E32*E33</f>
        <v>18.6909798515928</v>
      </c>
      <c r="F34" s="14" t="n">
        <f aca="false">F32*F33</f>
        <v>19.5407371348352</v>
      </c>
      <c r="G34" s="14" t="n">
        <f aca="false">G32*G33</f>
        <v>17.8561105816024</v>
      </c>
      <c r="H34" s="14" t="n">
        <f aca="false">H32*H33</f>
        <v>16.3706329704903</v>
      </c>
      <c r="I34" s="14" t="n">
        <f aca="false">I32*I33</f>
        <v>15.0578718278815</v>
      </c>
      <c r="J34" s="14" t="n">
        <f aca="false">J32*J33</f>
        <v>13.8952915640126</v>
      </c>
      <c r="K34" s="14" t="n">
        <f aca="false">K32*K33</f>
        <v>12.8636330982555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180.078529801315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34.7582868779548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474.916751833691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219.002463232126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399.080993033441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367.280993033441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88.7152157085607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370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-0.15</v>
      </c>
    </row>
    <row r="9" customFormat="false" ht="15" hidden="false" customHeight="false" outlineLevel="0" collapsed="false">
      <c r="A9" s="7" t="s">
        <v>45</v>
      </c>
      <c r="B9" s="16" t="n">
        <v>0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0.11</v>
      </c>
    </row>
    <row r="12" customFormat="false" ht="15" hidden="false" customHeight="false" outlineLevel="0" collapsed="false">
      <c r="A12" s="7" t="s">
        <v>49</v>
      </c>
      <c r="B12" s="16" t="n">
        <v>0.1</v>
      </c>
    </row>
    <row r="13" customFormat="false" ht="15" hidden="false" customHeight="false" outlineLevel="0" collapsed="false">
      <c r="A13" s="7" t="s">
        <v>50</v>
      </c>
      <c r="B13" s="27" t="n">
        <v>3</v>
      </c>
    </row>
    <row r="14" customFormat="false" ht="15" hidden="false" customHeight="false" outlineLevel="0" collapsed="false">
      <c r="A14" s="7" t="s">
        <v>51</v>
      </c>
      <c r="B14" s="16" t="n">
        <v>0.3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0.094891125776913</v>
      </c>
    </row>
    <row r="19" customFormat="false" ht="15" hidden="false" customHeight="false" outlineLevel="0" collapsed="false">
      <c r="A19" s="7" t="s">
        <v>58</v>
      </c>
      <c r="B19" s="15" t="n">
        <v>-31.8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4.14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6</v>
      </c>
      <c r="C25" s="15" t="n">
        <v>6</v>
      </c>
      <c r="D25" s="15" t="n">
        <v>5</v>
      </c>
      <c r="E25" s="15" t="n">
        <v>5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-0.15</v>
      </c>
      <c r="C26" s="23" t="n">
        <f aca="false">$B$9</f>
        <v>0</v>
      </c>
      <c r="D26" s="23" t="n">
        <f aca="false">$B$9+($B$10-$B$9)*(D24-2)/8</f>
        <v>0.00375</v>
      </c>
      <c r="E26" s="23" t="n">
        <f aca="false">$B$9+($B$10-$B$9)*(E24-2)/8</f>
        <v>0.0075</v>
      </c>
      <c r="F26" s="23" t="n">
        <f aca="false">$B$9+($B$10-$B$9)*(F24-2)/8</f>
        <v>0.01125</v>
      </c>
      <c r="G26" s="23" t="n">
        <f aca="false">$B$9+($B$10-$B$9)*(G24-2)/8</f>
        <v>0.015</v>
      </c>
      <c r="H26" s="23" t="n">
        <f aca="false">$B$9+($B$10-$B$9)*(H24-2)/8</f>
        <v>0.01875</v>
      </c>
      <c r="I26" s="23" t="n">
        <f aca="false">$B$9+($B$10-$B$9)*(I24-2)/8</f>
        <v>0.0225</v>
      </c>
      <c r="J26" s="23" t="n">
        <f aca="false">$B$9+($B$10-$B$9)*(J24-2)/8</f>
        <v>0.02625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314.5</v>
      </c>
      <c r="C27" s="14" t="n">
        <f aca="false">B27*(1+C26)</f>
        <v>314.5</v>
      </c>
      <c r="D27" s="14" t="n">
        <f aca="false">C27*(1+D26)</f>
        <v>315.679375</v>
      </c>
      <c r="E27" s="14" t="n">
        <f aca="false">D27*(1+E26)</f>
        <v>318.0469703125</v>
      </c>
      <c r="F27" s="14" t="n">
        <f aca="false">E27*(1+F26)</f>
        <v>321.624998728516</v>
      </c>
      <c r="G27" s="14" t="n">
        <f aca="false">F27*(1+G26)</f>
        <v>326.449373709443</v>
      </c>
      <c r="H27" s="14" t="n">
        <f aca="false">G27*(1+H26)</f>
        <v>332.570299466495</v>
      </c>
      <c r="I27" s="14" t="n">
        <f aca="false">H27*(1+I26)</f>
        <v>340.053131204492</v>
      </c>
      <c r="J27" s="14" t="n">
        <f aca="false">I27*(1+J26)</f>
        <v>348.97952589861</v>
      </c>
      <c r="K27" s="14" t="n">
        <f aca="false">J27*(1+K26)</f>
        <v>359.448911675568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0.106666666666667</v>
      </c>
      <c r="C28" s="23" t="n">
        <f aca="false">$B$11+($B$12-$B$11)*MIN(1,C24/$B$13)</f>
        <v>0.103333333333333</v>
      </c>
      <c r="D28" s="23" t="n">
        <f aca="false">$B$11+($B$12-$B$11)*MIN(1,D24/$B$13)</f>
        <v>0.1</v>
      </c>
      <c r="E28" s="23" t="n">
        <f aca="false">$B$11+($B$12-$B$11)*MIN(1,E24/$B$13)</f>
        <v>0.1</v>
      </c>
      <c r="F28" s="23" t="n">
        <f aca="false">$B$11+($B$12-$B$11)*MIN(1,F24/$B$13)</f>
        <v>0.1</v>
      </c>
      <c r="G28" s="23" t="n">
        <f aca="false">$B$11+($B$12-$B$11)*MIN(1,G24/$B$13)</f>
        <v>0.1</v>
      </c>
      <c r="H28" s="23" t="n">
        <f aca="false">$B$11+($B$12-$B$11)*MIN(1,H24/$B$13)</f>
        <v>0.1</v>
      </c>
      <c r="I28" s="23" t="n">
        <f aca="false">$B$11+($B$12-$B$11)*MIN(1,I24/$B$13)</f>
        <v>0.1</v>
      </c>
      <c r="J28" s="23" t="n">
        <f aca="false">$B$11+($B$12-$B$11)*MIN(1,J24/$B$13)</f>
        <v>0.1</v>
      </c>
      <c r="K28" s="23" t="n">
        <f aca="false">$B$11+($B$12-$B$11)*MIN(1,K24/$B$13)</f>
        <v>0.1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33.5466666666667</v>
      </c>
      <c r="C29" s="14" t="n">
        <f aca="false">C27*C28</f>
        <v>32.4983333333333</v>
      </c>
      <c r="D29" s="14" t="n">
        <f aca="false">D27*D28</f>
        <v>31.5679375</v>
      </c>
      <c r="E29" s="14" t="n">
        <f aca="false">E27*E28</f>
        <v>31.80469703125</v>
      </c>
      <c r="F29" s="14" t="n">
        <f aca="false">F27*F28</f>
        <v>32.1624998728516</v>
      </c>
      <c r="G29" s="14" t="n">
        <f aca="false">G27*G28</f>
        <v>32.6449373709443</v>
      </c>
      <c r="H29" s="14" t="n">
        <f aca="false">H27*H28</f>
        <v>33.2570299466495</v>
      </c>
      <c r="I29" s="14" t="n">
        <f aca="false">I27*I28</f>
        <v>34.0053131204492</v>
      </c>
      <c r="J29" s="14" t="n">
        <f aca="false">J27*J28</f>
        <v>34.897952589861</v>
      </c>
      <c r="K29" s="14" t="n">
        <f aca="false">K27*K28</f>
        <v>35.9448911675568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23.4826666666667</v>
      </c>
      <c r="C30" s="14" t="n">
        <f aca="false">C29*(1-$B$14)</f>
        <v>22.7488333333333</v>
      </c>
      <c r="D30" s="14" t="n">
        <f aca="false">D29*(1-$B$14)</f>
        <v>22.09755625</v>
      </c>
      <c r="E30" s="14" t="n">
        <f aca="false">E29*(1-$B$14)</f>
        <v>22.263287921875</v>
      </c>
      <c r="F30" s="14" t="n">
        <f aca="false">F29*(1-$B$14)</f>
        <v>22.5137499109961</v>
      </c>
      <c r="G30" s="14" t="n">
        <f aca="false">G29*(1-$B$14)</f>
        <v>22.851456159661</v>
      </c>
      <c r="H30" s="14" t="n">
        <f aca="false">H29*(1-$B$14)</f>
        <v>23.2799209626547</v>
      </c>
      <c r="I30" s="14" t="n">
        <f aca="false">I29*(1-$B$14)</f>
        <v>23.8037191843144</v>
      </c>
      <c r="J30" s="14" t="n">
        <f aca="false">J29*(1-$B$14)</f>
        <v>24.4285668129027</v>
      </c>
      <c r="K30" s="14" t="n">
        <f aca="false">K29*(1-$B$14)</f>
        <v>25.1614238172897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6</v>
      </c>
      <c r="C31" s="14" t="n">
        <f aca="false">IF(ISNUMBER(C25),C25,(C27-B27)/$B$15)</f>
        <v>6</v>
      </c>
      <c r="D31" s="14" t="n">
        <f aca="false">IF(ISNUMBER(D25),D25,(D27-C27)/$B$15)</f>
        <v>5</v>
      </c>
      <c r="E31" s="14" t="n">
        <f aca="false">IF(ISNUMBER(E25),E25,(E27-D27)/$B$15)</f>
        <v>5</v>
      </c>
      <c r="F31" s="14" t="n">
        <f aca="false">IF(ISNUMBER(F25),F25,(F27-E27)/$B$15)</f>
        <v>1.78901420800781</v>
      </c>
      <c r="G31" s="14" t="n">
        <f aca="false">IF(ISNUMBER(G25),G25,(G27-F27)/$B$15)</f>
        <v>2.41218749046385</v>
      </c>
      <c r="H31" s="14" t="n">
        <f aca="false">IF(ISNUMBER(H25),H25,(H27-G27)/$B$15)</f>
        <v>3.06046287852604</v>
      </c>
      <c r="I31" s="14" t="n">
        <f aca="false">IF(ISNUMBER(I25),I25,(I27-H27)/$B$15)</f>
        <v>3.74141586899808</v>
      </c>
      <c r="J31" s="14" t="n">
        <f aca="false">IF(ISNUMBER(J25),J25,(J27-I27)/$B$15)</f>
        <v>4.46319734705898</v>
      </c>
      <c r="K31" s="14" t="n">
        <f aca="false">IF(ISNUMBER(K25),K25,(K27-J27)/$B$15)</f>
        <v>5.23469288847915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17.4826666666667</v>
      </c>
      <c r="C32" s="31" t="n">
        <f aca="false">C30-C31</f>
        <v>16.7488333333333</v>
      </c>
      <c r="D32" s="31" t="n">
        <f aca="false">D30-D31</f>
        <v>17.09755625</v>
      </c>
      <c r="E32" s="31" t="n">
        <f aca="false">E30-E31</f>
        <v>17.263287921875</v>
      </c>
      <c r="F32" s="31" t="n">
        <f aca="false">F30-F31</f>
        <v>20.7247357029883</v>
      </c>
      <c r="G32" s="31" t="n">
        <f aca="false">G30-G31</f>
        <v>20.4392686691972</v>
      </c>
      <c r="H32" s="31" t="n">
        <f aca="false">H30-H31</f>
        <v>20.2194580841286</v>
      </c>
      <c r="I32" s="31" t="n">
        <f aca="false">I30-I31</f>
        <v>20.0623033153163</v>
      </c>
      <c r="J32" s="31" t="n">
        <f aca="false">J30-J31</f>
        <v>19.9653694658437</v>
      </c>
      <c r="K32" s="31" t="n">
        <f aca="false">K30-K31</f>
        <v>19.9267309288106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0.955684477459878</v>
      </c>
      <c r="C33" s="32" t="n">
        <f aca="false">1/(1+$B$18)^(C24-0.5)</f>
        <v>0.872857999266131</v>
      </c>
      <c r="D33" s="32" t="n">
        <f aca="false">1/(1+$B$18)^(D24-0.5)</f>
        <v>0.797209858328853</v>
      </c>
      <c r="E33" s="32" t="n">
        <f aca="false">1/(1+$B$18)^(E24-0.5)</f>
        <v>0.728117928404223</v>
      </c>
      <c r="F33" s="32" t="n">
        <f aca="false">1/(1+$B$18)^(F24-0.5)</f>
        <v>0.66501400117529</v>
      </c>
      <c r="G33" s="32" t="n">
        <f aca="false">1/(1+$B$18)^(G24-0.5)</f>
        <v>0.607379113337328</v>
      </c>
      <c r="H33" s="32" t="n">
        <f aca="false">1/(1+$B$18)^(H24-0.5)</f>
        <v>0.554739278671515</v>
      </c>
      <c r="I33" s="32" t="n">
        <f aca="false">1/(1+$B$18)^(I24-0.5)</f>
        <v>0.506661590007758</v>
      </c>
      <c r="J33" s="32" t="n">
        <f aca="false">1/(1+$B$18)^(J24-0.5)</f>
        <v>0.462750659019399</v>
      </c>
      <c r="K33" s="32" t="n">
        <f aca="false">1/(1+$B$18)^(K24-0.5)</f>
        <v>0.422645364570875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16.7079131579386</v>
      </c>
      <c r="C34" s="14" t="n">
        <f aca="false">C32*C33</f>
        <v>14.6193531533752</v>
      </c>
      <c r="D34" s="14" t="n">
        <f aca="false">D32*D33</f>
        <v>13.6303403958321</v>
      </c>
      <c r="E34" s="14" t="n">
        <f aca="false">E32*E33</f>
        <v>12.5697094391213</v>
      </c>
      <c r="F34" s="14" t="n">
        <f aca="false">F32*F33</f>
        <v>13.7822394131446</v>
      </c>
      <c r="G34" s="14" t="n">
        <f aca="false">G32*G33</f>
        <v>12.4143848815604</v>
      </c>
      <c r="H34" s="14" t="n">
        <f aca="false">H32*H33</f>
        <v>11.2165275927185</v>
      </c>
      <c r="I34" s="14" t="n">
        <f aca="false">I32*I33</f>
        <v>10.1647984969561</v>
      </c>
      <c r="J34" s="14" t="n">
        <f aca="false">J32*J33</f>
        <v>9.23898787788495</v>
      </c>
      <c r="K34" s="14" t="n">
        <f aca="false">K32*K33</f>
        <v>8.42194045811289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122.766194866645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25.9162665318084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299.535563085757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126.597317262322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249.363512128967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217.563512128967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52.5515729780113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370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0.03</v>
      </c>
    </row>
    <row r="9" customFormat="false" ht="15" hidden="false" customHeight="false" outlineLevel="0" collapsed="false">
      <c r="A9" s="7" t="s">
        <v>45</v>
      </c>
      <c r="B9" s="16" t="n">
        <v>0.02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0.14</v>
      </c>
    </row>
    <row r="12" customFormat="false" ht="15" hidden="false" customHeight="false" outlineLevel="0" collapsed="false">
      <c r="A12" s="7" t="s">
        <v>49</v>
      </c>
      <c r="B12" s="16" t="n">
        <v>0.14</v>
      </c>
    </row>
    <row r="13" customFormat="false" ht="15" hidden="false" customHeight="false" outlineLevel="0" collapsed="false">
      <c r="A13" s="7" t="s">
        <v>50</v>
      </c>
      <c r="B13" s="27" t="n">
        <v>3</v>
      </c>
    </row>
    <row r="14" customFormat="false" ht="15" hidden="false" customHeight="false" outlineLevel="0" collapsed="false">
      <c r="A14" s="7" t="s">
        <v>51</v>
      </c>
      <c r="B14" s="16" t="n">
        <v>0.3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0.0748911257769131</v>
      </c>
    </row>
    <row r="19" customFormat="false" ht="15" hidden="false" customHeight="false" outlineLevel="0" collapsed="false">
      <c r="A19" s="7" t="s">
        <v>58</v>
      </c>
      <c r="B19" s="15" t="n">
        <v>-31.8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4.14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6</v>
      </c>
      <c r="C25" s="15" t="n">
        <v>6</v>
      </c>
      <c r="D25" s="15" t="n">
        <v>5</v>
      </c>
      <c r="E25" s="15" t="n">
        <v>5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0.03</v>
      </c>
      <c r="C26" s="23" t="n">
        <f aca="false">$B$9</f>
        <v>0.02</v>
      </c>
      <c r="D26" s="23" t="n">
        <f aca="false">$B$9+($B$10-$B$9)*(D24-2)/8</f>
        <v>0.02125</v>
      </c>
      <c r="E26" s="23" t="n">
        <f aca="false">$B$9+($B$10-$B$9)*(E24-2)/8</f>
        <v>0.0225</v>
      </c>
      <c r="F26" s="23" t="n">
        <f aca="false">$B$9+($B$10-$B$9)*(F24-2)/8</f>
        <v>0.02375</v>
      </c>
      <c r="G26" s="23" t="n">
        <f aca="false">$B$9+($B$10-$B$9)*(G24-2)/8</f>
        <v>0.025</v>
      </c>
      <c r="H26" s="23" t="n">
        <f aca="false">$B$9+($B$10-$B$9)*(H24-2)/8</f>
        <v>0.02625</v>
      </c>
      <c r="I26" s="23" t="n">
        <f aca="false">$B$9+($B$10-$B$9)*(I24-2)/8</f>
        <v>0.0275</v>
      </c>
      <c r="J26" s="23" t="n">
        <f aca="false">$B$9+($B$10-$B$9)*(J24-2)/8</f>
        <v>0.02875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381.1</v>
      </c>
      <c r="C27" s="14" t="n">
        <f aca="false">B27*(1+C26)</f>
        <v>388.722</v>
      </c>
      <c r="D27" s="14" t="n">
        <f aca="false">C27*(1+D26)</f>
        <v>396.9823425</v>
      </c>
      <c r="E27" s="14" t="n">
        <f aca="false">D27*(1+E26)</f>
        <v>405.91444520625</v>
      </c>
      <c r="F27" s="14" t="n">
        <f aca="false">E27*(1+F26)</f>
        <v>415.554913279898</v>
      </c>
      <c r="G27" s="14" t="n">
        <f aca="false">F27*(1+G26)</f>
        <v>425.943786111896</v>
      </c>
      <c r="H27" s="14" t="n">
        <f aca="false">G27*(1+H26)</f>
        <v>437.124810497333</v>
      </c>
      <c r="I27" s="14" t="n">
        <f aca="false">H27*(1+I26)</f>
        <v>449.14574278601</v>
      </c>
      <c r="J27" s="14" t="n">
        <f aca="false">I27*(1+J26)</f>
        <v>462.058682891108</v>
      </c>
      <c r="K27" s="14" t="n">
        <f aca="false">J27*(1+K26)</f>
        <v>475.920443377841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0.14</v>
      </c>
      <c r="C28" s="23" t="n">
        <f aca="false">$B$11+($B$12-$B$11)*MIN(1,C24/$B$13)</f>
        <v>0.14</v>
      </c>
      <c r="D28" s="23" t="n">
        <f aca="false">$B$11+($B$12-$B$11)*MIN(1,D24/$B$13)</f>
        <v>0.14</v>
      </c>
      <c r="E28" s="23" t="n">
        <f aca="false">$B$11+($B$12-$B$11)*MIN(1,E24/$B$13)</f>
        <v>0.14</v>
      </c>
      <c r="F28" s="23" t="n">
        <f aca="false">$B$11+($B$12-$B$11)*MIN(1,F24/$B$13)</f>
        <v>0.14</v>
      </c>
      <c r="G28" s="23" t="n">
        <f aca="false">$B$11+($B$12-$B$11)*MIN(1,G24/$B$13)</f>
        <v>0.14</v>
      </c>
      <c r="H28" s="23" t="n">
        <f aca="false">$B$11+($B$12-$B$11)*MIN(1,H24/$B$13)</f>
        <v>0.14</v>
      </c>
      <c r="I28" s="23" t="n">
        <f aca="false">$B$11+($B$12-$B$11)*MIN(1,I24/$B$13)</f>
        <v>0.14</v>
      </c>
      <c r="J28" s="23" t="n">
        <f aca="false">$B$11+($B$12-$B$11)*MIN(1,J24/$B$13)</f>
        <v>0.14</v>
      </c>
      <c r="K28" s="23" t="n">
        <f aca="false">$B$11+($B$12-$B$11)*MIN(1,K24/$B$13)</f>
        <v>0.14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53.354</v>
      </c>
      <c r="C29" s="14" t="n">
        <f aca="false">C27*C28</f>
        <v>54.42108</v>
      </c>
      <c r="D29" s="14" t="n">
        <f aca="false">D27*D28</f>
        <v>55.57752795</v>
      </c>
      <c r="E29" s="14" t="n">
        <f aca="false">E27*E28</f>
        <v>56.828022328875</v>
      </c>
      <c r="F29" s="14" t="n">
        <f aca="false">F27*F28</f>
        <v>58.1776878591858</v>
      </c>
      <c r="G29" s="14" t="n">
        <f aca="false">G27*G28</f>
        <v>59.6321300556654</v>
      </c>
      <c r="H29" s="14" t="n">
        <f aca="false">H27*H28</f>
        <v>61.1974734696267</v>
      </c>
      <c r="I29" s="14" t="n">
        <f aca="false">I27*I28</f>
        <v>62.8804039900414</v>
      </c>
      <c r="J29" s="14" t="n">
        <f aca="false">J27*J28</f>
        <v>64.6882156047551</v>
      </c>
      <c r="K29" s="14" t="n">
        <f aca="false">K27*K28</f>
        <v>66.6288620728977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37.3478</v>
      </c>
      <c r="C30" s="14" t="n">
        <f aca="false">C29*(1-$B$14)</f>
        <v>38.094756</v>
      </c>
      <c r="D30" s="14" t="n">
        <f aca="false">D29*(1-$B$14)</f>
        <v>38.904269565</v>
      </c>
      <c r="E30" s="14" t="n">
        <f aca="false">E29*(1-$B$14)</f>
        <v>39.7796156302125</v>
      </c>
      <c r="F30" s="14" t="n">
        <f aca="false">F29*(1-$B$14)</f>
        <v>40.72438150143</v>
      </c>
      <c r="G30" s="14" t="n">
        <f aca="false">G29*(1-$B$14)</f>
        <v>41.7424910389658</v>
      </c>
      <c r="H30" s="14" t="n">
        <f aca="false">H29*(1-$B$14)</f>
        <v>42.8382314287387</v>
      </c>
      <c r="I30" s="14" t="n">
        <f aca="false">I29*(1-$B$14)</f>
        <v>44.016282793029</v>
      </c>
      <c r="J30" s="14" t="n">
        <f aca="false">J29*(1-$B$14)</f>
        <v>45.2817509233285</v>
      </c>
      <c r="K30" s="14" t="n">
        <f aca="false">K29*(1-$B$14)</f>
        <v>46.6402034510284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6</v>
      </c>
      <c r="C31" s="14" t="n">
        <f aca="false">IF(ISNUMBER(C25),C25,(C27-B27)/$B$15)</f>
        <v>6</v>
      </c>
      <c r="D31" s="14" t="n">
        <f aca="false">IF(ISNUMBER(D25),D25,(D27-C27)/$B$15)</f>
        <v>5</v>
      </c>
      <c r="E31" s="14" t="n">
        <f aca="false">IF(ISNUMBER(E25),E25,(E27-D27)/$B$15)</f>
        <v>5</v>
      </c>
      <c r="F31" s="14" t="n">
        <f aca="false">IF(ISNUMBER(F25),F25,(F27-E27)/$B$15)</f>
        <v>4.82023403682422</v>
      </c>
      <c r="G31" s="14" t="n">
        <f aca="false">IF(ISNUMBER(G25),G25,(G27-F27)/$B$15)</f>
        <v>5.19443641599872</v>
      </c>
      <c r="H31" s="14" t="n">
        <f aca="false">IF(ISNUMBER(H25),H25,(H27-G27)/$B$15)</f>
        <v>5.59051219271865</v>
      </c>
      <c r="I31" s="14" t="n">
        <f aca="false">IF(ISNUMBER(I25),I25,(I27-H27)/$B$15)</f>
        <v>6.01046614433835</v>
      </c>
      <c r="J31" s="14" t="n">
        <f aca="false">IF(ISNUMBER(J25),J25,(J27-I27)/$B$15)</f>
        <v>6.45647005254889</v>
      </c>
      <c r="K31" s="14" t="n">
        <f aca="false">IF(ISNUMBER(K25),K25,(K27-J27)/$B$15)</f>
        <v>6.93088024336663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31.3478</v>
      </c>
      <c r="C32" s="31" t="n">
        <f aca="false">C30-C31</f>
        <v>32.094756</v>
      </c>
      <c r="D32" s="31" t="n">
        <f aca="false">D30-D31</f>
        <v>33.904269565</v>
      </c>
      <c r="E32" s="31" t="n">
        <f aca="false">E30-E31</f>
        <v>34.7796156302125</v>
      </c>
      <c r="F32" s="31" t="n">
        <f aca="false">F30-F31</f>
        <v>35.9041474646058</v>
      </c>
      <c r="G32" s="31" t="n">
        <f aca="false">G30-G31</f>
        <v>36.5480546229671</v>
      </c>
      <c r="H32" s="31" t="n">
        <f aca="false">H30-H31</f>
        <v>37.24771923602</v>
      </c>
      <c r="I32" s="31" t="n">
        <f aca="false">I30-I31</f>
        <v>38.0058166486906</v>
      </c>
      <c r="J32" s="31" t="n">
        <f aca="false">J30-J31</f>
        <v>38.8252808707797</v>
      </c>
      <c r="K32" s="31" t="n">
        <f aca="false">K30-K31</f>
        <v>39.7093232076618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0.96453448880693</v>
      </c>
      <c r="C33" s="32" t="n">
        <f aca="false">1/(1+$B$18)^(C24-0.5)</f>
        <v>0.897332265265267</v>
      </c>
      <c r="D33" s="32" t="n">
        <f aca="false">1/(1+$B$18)^(D24-0.5)</f>
        <v>0.834812237022322</v>
      </c>
      <c r="E33" s="32" t="n">
        <f aca="false">1/(1+$B$18)^(E24-0.5)</f>
        <v>0.776648180455424</v>
      </c>
      <c r="F33" s="32" t="n">
        <f aca="false">1/(1+$B$18)^(F24-0.5)</f>
        <v>0.722536600992101</v>
      </c>
      <c r="G33" s="32" t="n">
        <f aca="false">1/(1+$B$18)^(G24-0.5)</f>
        <v>0.672195149503969</v>
      </c>
      <c r="H33" s="32" t="n">
        <f aca="false">1/(1+$B$18)^(H24-0.5)</f>
        <v>0.625361149035552</v>
      </c>
      <c r="I33" s="32" t="n">
        <f aca="false">1/(1+$B$18)^(I24-0.5)</f>
        <v>0.58179022418066</v>
      </c>
      <c r="J33" s="32" t="n">
        <f aca="false">1/(1+$B$18)^(J24-0.5)</f>
        <v>0.541255025954514</v>
      </c>
      <c r="K33" s="32" t="n">
        <f aca="false">1/(1+$B$18)^(K24-0.5)</f>
        <v>0.503544045508148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30.2360342482219</v>
      </c>
      <c r="C34" s="14" t="n">
        <f aca="false">C32*C33</f>
        <v>28.799660104616</v>
      </c>
      <c r="D34" s="14" t="n">
        <f aca="false">D32*D33</f>
        <v>28.3036991201655</v>
      </c>
      <c r="E34" s="14" t="n">
        <f aca="false">E32*E33</f>
        <v>27.0115251961436</v>
      </c>
      <c r="F34" s="14" t="n">
        <f aca="false">F32*F33</f>
        <v>25.9420606705955</v>
      </c>
      <c r="G34" s="14" t="n">
        <f aca="false">G32*G33</f>
        <v>24.5674250413646</v>
      </c>
      <c r="H34" s="14" t="n">
        <f aca="false">H32*H33</f>
        <v>23.2932765003911</v>
      </c>
      <c r="I34" s="14" t="n">
        <f aca="false">I32*I33</f>
        <v>22.1114125882108</v>
      </c>
      <c r="J34" s="14" t="n">
        <f aca="false">J32*J33</f>
        <v>21.0143784054051</v>
      </c>
      <c r="K34" s="14" t="n">
        <f aca="false">K32*K33</f>
        <v>19.9953932523766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251.274865127491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48.0394095545593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802.598654909408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404.143773612481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655.418638739972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623.618638739972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150.632521434776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ExxonMobil (XOM)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