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Base" sheetId="2" state="visible" r:id="rId4"/>
    <sheet name="Bear" sheetId="3" state="visible" r:id="rId5"/>
    <sheet name="Bul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<sst xmlns="http://schemas.openxmlformats.org/spreadsheetml/2006/main" count="214" uniqueCount="93">
  <si>
    <t xml:space="preserve">LDB FINANCE</t>
  </si>
  <si>
    <t xml:space="preserve">Constellation Energy (CEG)</t>
  </si>
  <si>
    <t xml:space="preserve">Ten-year discounted cash flow (free cash flow to the firm)  ·  Inputs in blue can be changed; everything else recalculates.</t>
  </si>
  <si>
    <t xml:space="preserve">DISCOUNT RATE (WACC)</t>
  </si>
  <si>
    <t xml:space="preserve">Risk-free rate (10-year Treasury)</t>
  </si>
  <si>
    <t xml:space="preserve">FRED, October 2026</t>
  </si>
  <si>
    <t xml:space="preserve">Equity risk premium</t>
  </si>
  <si>
    <t xml:space="preserve">Long-run U.S. premium</t>
  </si>
  <si>
    <t xml:space="preserve">Beta</t>
  </si>
  <si>
    <t xml:space="preserve">Measured against the S&amp;P 500</t>
  </si>
  <si>
    <t xml:space="preserve">Cost of equity = risk-free + beta x premium</t>
  </si>
  <si>
    <t xml:space="preserve">Share price ($)</t>
  </si>
  <si>
    <t xml:space="preserve">Price at writing</t>
  </si>
  <si>
    <t xml:space="preserve">Diluted shares (billions)</t>
  </si>
  <si>
    <t xml:space="preserve">Latest filing</t>
  </si>
  <si>
    <t xml:space="preserve">Market value of equity ($B)</t>
  </si>
  <si>
    <t xml:space="preserve">Debt ($B)</t>
  </si>
  <si>
    <t xml:space="preserve">Latest balance sheet</t>
  </si>
  <si>
    <t xml:space="preserve">Pre-tax cost of debt</t>
  </si>
  <si>
    <t xml:space="preserve">Tax rate on interest</t>
  </si>
  <si>
    <t xml:space="preserve">U.S. federal rate</t>
  </si>
  <si>
    <t xml:space="preserve">WACC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</si>
  <si>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</si>
  <si>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</si>
  <si>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</si>
  <si>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</si>
  <si>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</si>
  <si>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</si>
  <si>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</si>
  <si>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</si>
  <si>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</si>
  <si>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</si>
  <si>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</si>
  <si>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</si>
  <si>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</si>
  <si>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rate; the cash flows themselves do not change.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</si>
  <si>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</si>
  <si>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</si>
  <si>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https://github.com/ldiazbusquets/finance/blob/main/_source/models/ceg.py, and checked against it each time the file is made.</t>
  </si>
  <si>
    <t xml:space="preserve">For education only. Not investment advice.</t>
  </si>
  <si>
    <t xml:space="preserve">Base case: ten-year free cash flow to the firm, values in $ billions</t>
  </si>
  <si>
    <t xml:space="preserve">INPUTS</t>
  </si>
  <si>
    <t xml:space="preserve">Base revenue ($B)</t>
  </si>
  <si>
    <t xml:space="preserve">2026 estimate with Calpine, $40B</t>
  </si>
  <si>
    <t xml:space="preserve">Revenue growth, year 1</t>
  </si>
  <si>
    <t xml:space="preserve">Revenue growth, year 2</t>
  </si>
  <si>
    <t xml:space="preserve">Then fades in a straight line to terminal growth by year 10</t>
  </si>
  <si>
    <t xml:space="preserve">Terminal growth</t>
  </si>
  <si>
    <t xml:space="preserve">Operating margin, year 1</t>
  </si>
  <si>
    <t xml:space="preserve">Operating margin, target</t>
  </si>
  <si>
    <t xml:space="preserve">Years to reach the target margin</t>
  </si>
  <si>
    <t xml:space="preserve">Tax rate</t>
  </si>
  <si>
    <t xml:space="preserve">Sales to capital (new revenue per $1 invested)</t>
  </si>
  <si>
    <t xml:space="preserve">Reinvestment = revenue growth / sales to capital</t>
  </si>
  <si>
    <t xml:space="preserve">Return on new capital, after year 10</t>
  </si>
  <si>
    <t xml:space="preserve">Sets reinvestment in the terminal value</t>
  </si>
  <si>
    <t xml:space="preserve">Discount rate shift for this case</t>
  </si>
  <si>
    <t xml:space="preserve">Added to the WACC on the Summary sheet</t>
  </si>
  <si>
    <t xml:space="preserve">Net cash ($B, negative = net debt)</t>
  </si>
  <si>
    <t xml:space="preserve">PROJECTION</t>
  </si>
  <si>
    <t xml:space="preserve">Year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</si>
  <si>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</si>
  <si>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</si>
  <si>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</si>
  <si>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</si>
  <si>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</si>
  <si>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</si>
  <si>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</si>
  <si>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</si>
  <si>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</si>
  <si>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</si>
  <si>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Year number</t>
  </si>
  <si>
    <t xml:space="preserve">Planned heavy investment ($B)</t>
  </si>
  <si>
    <t xml:space="preserve">Years with a capex plan; blank = use sales to capital</t>
  </si>
  <si>
    <t xml:space="preserve">Revenue growth</t>
  </si>
  <si>
    <t xml:space="preserve">Revenue ($B)</t>
  </si>
  <si>
    <t xml:space="preserve">Operating margin</t>
  </si>
  <si>
    <t xml:space="preserve">Operating income ($B)</t>
  </si>
  <si>
    <t xml:space="preserve">After-tax operating income ($B)</t>
  </si>
  <si>
    <t xml:space="preserve">Reinvestment ($B)</t>
  </si>
  <si>
    <t xml:space="preserve">Free cash flow to the firm ($B)</t>
  </si>
  <si>
    <t xml:space="preserve">Discount factor (mid-year)</t>
  </si>
  <si>
    <t xml:space="preserve">Present value ($B)</t>
  </si>
  <si>
    <t xml:space="preserve">BRIDGE TO VALUE PER SHARE</t>
  </si>
  <si>
    <t xml:space="preserve">Present value of ten years of cash flow ($B)</t>
  </si>
  <si>
    <t xml:space="preserve">Year-11 after-tax operating income ($B)</t>
  </si>
  <si>
    <t xml:space="preserve">Terminal value ($B)</t>
  </si>
  <si>
    <t xml:space="preserve">NOPAT11 x (1 - g / return on new capital) / (discount rate - g)</t>
  </si>
  <si>
    <t xml:space="preserve">Present value of terminal value ($B)</t>
  </si>
  <si>
    <t xml:space="preserve">Enterprise value ($B)</t>
  </si>
  <si>
    <t xml:space="preserve">Equity value ($B)</t>
  </si>
  <si>
    <t xml:space="preserve">Bear case: ten-year free cash flow to the firm, values in $ billions</t>
  </si>
  <si>
    <t xml:space="preserve">Bull case: ten-year free cash flow to the firm, values in $ billions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</si>
</sst>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%;\(0.00%\);\-"/>
    <numFmt numFmtId="166" formatCode="0.00"/>
    <numFmt numFmtId="167" formatCode="\$#,##0.00;&quot;($&quot;#,##0.00\);\-"/>
    <numFmt numFmtId="168" formatCode="0.0000"/>
    <numFmt numFmtId="169" formatCode="#,##0.0;\(#,##0.0\);\-"/>
    <numFmt numFmtId="170" formatCode="0.0%;\(0.0%\);\-"/>
    <numFmt numFmtId="171" formatCode="0"/>
    <numFmt numFmtId="172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7A6E62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color rgb="FF008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  <fill>
      <patternFill patternType="solid">
        <fgColor rgb="FF2A211A"/>
        <bgColor rgb="FF1B1511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15" hidden="false" customHeight="false" outlineLevel="0" collapsed="false">
      <c r="A7" s="7" t="s">
        <v>4</v>
      </c>
      <c r="B7" s="8" t="n">
        <v>0.0515</v>
      </c>
      <c r="E7" s="9" t="s">
        <v>5</v>
      </c>
    </row>
    <row r="8" customFormat="false" ht="15" hidden="false" customHeight="false" outlineLevel="0" collapsed="false">
      <c r="A8" s="7" t="s">
        <v>6</v>
      </c>
      <c r="B8" s="8" t="n">
        <v>0.045</v>
      </c>
      <c r="E8" s="9" t="s">
        <v>7</v>
      </c>
    </row>
    <row r="9" customFormat="false" ht="15" hidden="false" customHeight="false" outlineLevel="0" collapsed="false">
      <c r="A9" s="7" t="s">
        <v>8</v>
      </c>
      <c r="B9" s="10" t="n">
        <v>1.24</v>
      </c>
      <c r="E9" s="9" t="s">
        <v>9</v>
      </c>
    </row>
    <row r="10" customFormat="false" ht="15" hidden="false" customHeight="false" outlineLevel="0" collapsed="false">
      <c r="A10" s="7" t="s">
        <v>10</v>
      </c>
      <c r="B10" s="11" t="n">
        <f aca="false">B7+B9*B8</f>
        <v>0.1073</v>
      </c>
    </row>
    <row r="11" customFormat="false" ht="15" hidden="false" customHeight="false" outlineLevel="0" collapsed="false">
      <c r="A11" s="7" t="s">
        <v>11</v>
      </c>
      <c r="B11" s="12" t="n">
        <v>255.21</v>
      </c>
      <c r="E11" s="9" t="s">
        <v>12</v>
      </c>
    </row>
    <row r="12" customFormat="false" ht="15" hidden="false" customHeight="false" outlineLevel="0" collapsed="false">
      <c r="A12" s="7" t="s">
        <v>13</v>
      </c>
      <c r="B12" s="13" t="n">
        <v>0.36</v>
      </c>
      <c r="E12" s="9" t="s">
        <v>14</v>
      </c>
    </row>
    <row r="13" customFormat="false" ht="15" hidden="false" customHeight="false" outlineLevel="0" collapsed="false">
      <c r="A13" s="7" t="s">
        <v>15</v>
      </c>
      <c r="B13" s="14" t="n">
        <f aca="false">B11*B12</f>
        <v>91.8756</v>
      </c>
    </row>
    <row r="14" customFormat="false" ht="15" hidden="false" customHeight="false" outlineLevel="0" collapsed="false">
      <c r="A14" s="7" t="s">
        <v>16</v>
      </c>
      <c r="B14" s="15" t="n">
        <v>24.7</v>
      </c>
      <c r="E14" s="9" t="s">
        <v>17</v>
      </c>
    </row>
    <row r="15" customFormat="false" ht="15" hidden="false" customHeight="false" outlineLevel="0" collapsed="false">
      <c r="A15" s="7" t="s">
        <v>18</v>
      </c>
      <c r="B15" s="8" t="n">
        <v>0.05</v>
      </c>
    </row>
    <row r="16" customFormat="false" ht="15" hidden="false" customHeight="false" outlineLevel="0" collapsed="false">
      <c r="A16" s="7" t="s">
        <v>19</v>
      </c>
      <c r="B16" s="16" t="n">
        <v>0.21</v>
      </c>
      <c r="E16" s="9" t="s">
        <v>20</v>
      </c>
    </row>
    <row r="17" customFormat="false" ht="15" hidden="false" customHeight="false" outlineLevel="0" collapsed="false">
      <c r="A17" s="17" t="s">
        <v>21</v>
      </c>
      <c r="B17" s="18" t="n">
        <f aca="false">B13/(B13+B14)*B10+B14/(B13+B14)*B15*(1-B16)</f>
        <v>0.0929345581751241</v>
      </c>
    </row>
    <row r="19" customFormat="false" ht="19.5" hidden="false" customHeight="true" outlineLevel="0" collapsed="false">
      <c r="A19" s="5" t="s">
        <v>22</v>
      </c>
      <c r="B19" s="6"/>
      <c r="C19" s="6"/>
      <c r="D19" s="6"/>
      <c r="E19" s="6"/>
    </row>
    <row r="20" customFormat="false" ht="30" hidden="false" customHeight="true" outlineLevel="0" collapsed="false">
      <c r="A20" s="19"/>
      <c r="B20" s="20" t="s">
        <v>23</v>
      </c>
      <c r="C20" s="20" t="s">
        <v>24</v>
      </c>
      <c r="D20" s="20" t="s">
        <v>25</v>
      </c>
    </row>
    <row r="21" customFormat="false" ht="15" hidden="false" customHeight="false" outlineLevel="0" collapsed="false">
      <c r="A21" s="7" t="s">
        <v>26</v>
      </c>
      <c r="B21" s="21" t="n">
        <f aca="false">Bear!$B$43</f>
        <v>70.7454324299955</v>
      </c>
      <c r="C21" s="21" t="n">
        <f aca="false">Base!$B$43</f>
        <v>184.821602391108</v>
      </c>
      <c r="D21" s="21" t="n">
        <f aca="false">Bull!$B$43</f>
        <v>351.185292118716</v>
      </c>
    </row>
    <row r="22" customFormat="false" ht="15" hidden="false" customHeight="false" outlineLevel="0" collapsed="false">
      <c r="A22" s="7" t="s">
        <v>27</v>
      </c>
      <c r="B22" s="16" t="n">
        <v>0.25</v>
      </c>
      <c r="C22" s="16" t="n">
        <v>0.5</v>
      </c>
      <c r="D22" s="16" t="n">
        <v>0.25</v>
      </c>
    </row>
    <row r="23" customFormat="false" ht="15" hidden="false" customHeight="false" outlineLevel="0" collapsed="false">
      <c r="A23" s="17" t="s">
        <v>28</v>
      </c>
      <c r="C23" s="22" t="n">
        <f aca="false">SUMPRODUCT(B21:D21,B22:D22)</f>
        <v>197.893482332732</v>
      </c>
    </row>
    <row r="24" customFormat="false" ht="15" hidden="false" customHeight="false" outlineLevel="0" collapsed="false">
      <c r="A24" s="7" t="s">
        <v>29</v>
      </c>
      <c r="C24" s="12" t="n">
        <v>255.21</v>
      </c>
    </row>
    <row r="25" customFormat="false" ht="15" hidden="false" customHeight="false" outlineLevel="0" collapsed="false">
      <c r="A25" s="7" t="s">
        <v>30</v>
      </c>
      <c r="C25" s="23" t="n">
        <f aca="false">C23/C24-1</f>
        <v>-0.224585704585511</v>
      </c>
    </row>
    <row r="27" customFormat="false" ht="19.5" hidden="false" customHeight="true" outlineLevel="0" collapsed="false">
      <c r="A27" s="5" t="s">
        <v>31</v>
      </c>
      <c r="B27" s="6"/>
      <c r="C27" s="6"/>
      <c r="D27" s="6"/>
      <c r="E27" s="6"/>
    </row>
    <row r="28" customFormat="false" ht="30" hidden="false" customHeight="true" outlineLevel="0" collapsed="false">
      <c r="A28" s="19" t="s">
        <v>32</v>
      </c>
      <c r="B28" s="20" t="s">
        <v>33</v>
      </c>
      <c r="C28" s="20" t="s">
        <v>34</v>
      </c>
    </row>
    <row r="29" customFormat="false" ht="15" hidden="false" customHeight="false" outlineLevel="0" collapsed="false">
      <c r="A29" s="24"/>
      <c r="B29" s="25" t="n">
        <v>0.085</v>
      </c>
      <c r="C29" s="26" t="n">
        <f aca="false">(SUMPRODUCT(Base!$B$32:$K$32,1/(1+B29)^(Base!$B$24:$K$24-0.5))+Base!$K$29*(1+Base!$B$10)*(1-Base!$B$14)*(1-Base!$B$10/Base!$B$16)/(B29-Base!$B$10)/(1+B29)^9.5+Base!$B$19)/Base!$B$20</f>
        <v>221.42222496693</v>
      </c>
    </row>
    <row r="30" customFormat="false" ht="15" hidden="false" customHeight="false" outlineLevel="0" collapsed="false">
      <c r="A30" s="24"/>
      <c r="B30" s="25" t="n">
        <v>0.09</v>
      </c>
      <c r="C30" s="26" t="n">
        <f aca="false">(SUMPRODUCT(Base!$B$32:$K$32,1/(1+B30)^(Base!$B$24:$K$24-0.5))+Base!$K$29*(1+Base!$B$10)*(1-Base!$B$14)*(1-Base!$B$10/Base!$B$16)/(B30-Base!$B$10)/(1+B30)^9.5+Base!$B$19)/Base!$B$20</f>
        <v>197.236335420682</v>
      </c>
    </row>
    <row r="31" customFormat="false" ht="15" hidden="false" customHeight="false" outlineLevel="0" collapsed="false">
      <c r="A31" s="24"/>
      <c r="B31" s="25" t="n">
        <v>0.095</v>
      </c>
      <c r="C31" s="26" t="n">
        <f aca="false">(SUMPRODUCT(Base!$B$32:$K$32,1/(1+B31)^(Base!$B$24:$K$24-0.5))+Base!$K$29*(1+Base!$B$10)*(1-Base!$B$14)*(1-Base!$B$10/Base!$B$16)/(B31-Base!$B$10)/(1+B31)^9.5+Base!$B$19)/Base!$B$20</f>
        <v>176.752049607814</v>
      </c>
    </row>
    <row r="32" customFormat="false" ht="15" hidden="false" customHeight="false" outlineLevel="0" collapsed="false">
      <c r="A32" s="24"/>
      <c r="B32" s="25" t="n">
        <v>0.1</v>
      </c>
      <c r="C32" s="26" t="n">
        <f aca="false">(SUMPRODUCT(Base!$B$32:$K$32,1/(1+B32)^(Base!$B$24:$K$24-0.5))+Base!$K$29*(1+Base!$B$10)*(1-Base!$B$14)*(1-Base!$B$10/Base!$B$16)/(B32-Base!$B$10)/(1+B32)^9.5+Base!$B$19)/Base!$B$20</f>
        <v>159.177810736514</v>
      </c>
    </row>
    <row r="33" customFormat="false" ht="15" hidden="false" customHeight="false" outlineLevel="0" collapsed="false">
      <c r="A33" s="24"/>
      <c r="B33" s="25" t="n">
        <v>0.105</v>
      </c>
      <c r="C33" s="26" t="n">
        <f aca="false">(SUMPRODUCT(Base!$B$32:$K$32,1/(1+B33)^(Base!$B$24:$K$24-0.5))+Base!$K$29*(1+Base!$B$10)*(1-Base!$B$14)*(1-Base!$B$10/Base!$B$16)/(B33-Base!$B$10)/(1+B33)^9.5+Base!$B$19)/Base!$B$20</f>
        <v>143.933039790671</v>
      </c>
    </row>
    <row r="34" customFormat="false" ht="15" hidden="false" customHeight="false" outlineLevel="0" collapsed="false">
      <c r="A34" s="9" t="s">
        <v>35</v>
      </c>
    </row>
    <row r="36" customFormat="false" ht="19.5" hidden="false" customHeight="true" outlineLevel="0" collapsed="false">
      <c r="A36" s="5" t="s">
        <v>36</v>
      </c>
      <c r="B36" s="6"/>
      <c r="C36" s="6"/>
      <c r="D36" s="6"/>
      <c r="E36" s="6"/>
    </row>
    <row r="37" customFormat="false" ht="15" hidden="false" customHeight="false" outlineLevel="0" collapsed="false">
      <c r="A37" s="9" t="s">
        <v>37</v>
      </c>
    </row>
    <row r="38" customFormat="false" ht="15" hidden="false" customHeight="false" outlineLevel="0" collapsed="false">
      <c r="A38" s="9" t="s">
        <v>38</v>
      </c>
    </row>
    <row r="39" customFormat="false" ht="15" hidden="false" customHeight="false" outlineLevel="0" collapsed="false">
      <c r="A39" s="9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40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0.05</v>
      </c>
    </row>
    <row r="9" customFormat="false" ht="15" hidden="false" customHeight="false" outlineLevel="0" collapsed="false">
      <c r="A9" s="7" t="s">
        <v>45</v>
      </c>
      <c r="B9" s="16" t="n">
        <v>0.07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0.165</v>
      </c>
    </row>
    <row r="12" customFormat="false" ht="15" hidden="false" customHeight="false" outlineLevel="0" collapsed="false">
      <c r="A12" s="7" t="s">
        <v>49</v>
      </c>
      <c r="B12" s="16" t="n">
        <v>0.19</v>
      </c>
    </row>
    <row r="13" customFormat="false" ht="15" hidden="false" customHeight="false" outlineLevel="0" collapsed="false">
      <c r="A13" s="7" t="s">
        <v>50</v>
      </c>
      <c r="B13" s="27" t="n">
        <v>5</v>
      </c>
    </row>
    <row r="14" customFormat="false" ht="15" hidden="false" customHeight="false" outlineLevel="0" collapsed="false">
      <c r="A14" s="7" t="s">
        <v>51</v>
      </c>
      <c r="B14" s="16" t="n">
        <v>0.21</v>
      </c>
    </row>
    <row r="15" customFormat="false" ht="15" hidden="false" customHeight="false" outlineLevel="0" collapsed="false">
      <c r="A15" s="7" t="s">
        <v>52</v>
      </c>
      <c r="B15" s="28" t="n">
        <v>2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0.12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0.0929345581751241</v>
      </c>
    </row>
    <row r="19" customFormat="false" ht="15" hidden="false" customHeight="false" outlineLevel="0" collapsed="false">
      <c r="A19" s="7" t="s">
        <v>58</v>
      </c>
      <c r="B19" s="15" t="n">
        <v>-24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0.36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B25" s="15" t="n">
        <v>2.5</v>
      </c>
      <c r="C25" s="15" t="n">
        <v>2.5</v>
      </c>
      <c r="D25" s="15" t="n">
        <v>2</v>
      </c>
      <c r="E25" s="15" t="n">
        <v>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0.05</v>
      </c>
      <c r="C26" s="23" t="n">
        <f aca="false">$B$9</f>
        <v>0.07</v>
      </c>
      <c r="D26" s="23" t="n">
        <f aca="false">$B$9+($B$10-$B$9)*(D24-2)/8</f>
        <v>0.065</v>
      </c>
      <c r="E26" s="23" t="n">
        <f aca="false">$B$9+($B$10-$B$9)*(E24-2)/8</f>
        <v>0.06</v>
      </c>
      <c r="F26" s="23" t="n">
        <f aca="false">$B$9+($B$10-$B$9)*(F24-2)/8</f>
        <v>0.055</v>
      </c>
      <c r="G26" s="23" t="n">
        <f aca="false">$B$9+($B$10-$B$9)*(G24-2)/8</f>
        <v>0.05</v>
      </c>
      <c r="H26" s="23" t="n">
        <f aca="false">$B$9+($B$10-$B$9)*(H24-2)/8</f>
        <v>0.045</v>
      </c>
      <c r="I26" s="23" t="n">
        <f aca="false">$B$9+($B$10-$B$9)*(I24-2)/8</f>
        <v>0.04</v>
      </c>
      <c r="J26" s="23" t="n">
        <f aca="false">$B$9+($B$10-$B$9)*(J24-2)/8</f>
        <v>0.035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42</v>
      </c>
      <c r="C27" s="14" t="n">
        <f aca="false">B27*(1+C26)</f>
        <v>44.94</v>
      </c>
      <c r="D27" s="14" t="n">
        <f aca="false">C27*(1+D26)</f>
        <v>47.8611</v>
      </c>
      <c r="E27" s="14" t="n">
        <f aca="false">D27*(1+E26)</f>
        <v>50.732766</v>
      </c>
      <c r="F27" s="14" t="n">
        <f aca="false">E27*(1+F26)</f>
        <v>53.52306813</v>
      </c>
      <c r="G27" s="14" t="n">
        <f aca="false">F27*(1+G26)</f>
        <v>56.1992215365</v>
      </c>
      <c r="H27" s="14" t="n">
        <f aca="false">G27*(1+H26)</f>
        <v>58.7281865056425</v>
      </c>
      <c r="I27" s="14" t="n">
        <f aca="false">H27*(1+I26)</f>
        <v>61.0773139658682</v>
      </c>
      <c r="J27" s="14" t="n">
        <f aca="false">I27*(1+J26)</f>
        <v>63.2150199546736</v>
      </c>
      <c r="K27" s="14" t="n">
        <f aca="false">J27*(1+K26)</f>
        <v>65.1114705533138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0.17</v>
      </c>
      <c r="C28" s="23" t="n">
        <f aca="false">$B$11+($B$12-$B$11)*MIN(1,C24/$B$13)</f>
        <v>0.175</v>
      </c>
      <c r="D28" s="23" t="n">
        <f aca="false">$B$11+($B$12-$B$11)*MIN(1,D24/$B$13)</f>
        <v>0.18</v>
      </c>
      <c r="E28" s="23" t="n">
        <f aca="false">$B$11+($B$12-$B$11)*MIN(1,E24/$B$13)</f>
        <v>0.185</v>
      </c>
      <c r="F28" s="23" t="n">
        <f aca="false">$B$11+($B$12-$B$11)*MIN(1,F24/$B$13)</f>
        <v>0.19</v>
      </c>
      <c r="G28" s="23" t="n">
        <f aca="false">$B$11+($B$12-$B$11)*MIN(1,G24/$B$13)</f>
        <v>0.19</v>
      </c>
      <c r="H28" s="23" t="n">
        <f aca="false">$B$11+($B$12-$B$11)*MIN(1,H24/$B$13)</f>
        <v>0.19</v>
      </c>
      <c r="I28" s="23" t="n">
        <f aca="false">$B$11+($B$12-$B$11)*MIN(1,I24/$B$13)</f>
        <v>0.19</v>
      </c>
      <c r="J28" s="23" t="n">
        <f aca="false">$B$11+($B$12-$B$11)*MIN(1,J24/$B$13)</f>
        <v>0.19</v>
      </c>
      <c r="K28" s="23" t="n">
        <f aca="false">$B$11+($B$12-$B$11)*MIN(1,K24/$B$13)</f>
        <v>0.19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7.14</v>
      </c>
      <c r="C29" s="14" t="n">
        <f aca="false">C27*C28</f>
        <v>7.8645</v>
      </c>
      <c r="D29" s="14" t="n">
        <f aca="false">D27*D28</f>
        <v>8.614998</v>
      </c>
      <c r="E29" s="14" t="n">
        <f aca="false">E27*E28</f>
        <v>9.38556171</v>
      </c>
      <c r="F29" s="14" t="n">
        <f aca="false">F27*F28</f>
        <v>10.1693829447</v>
      </c>
      <c r="G29" s="14" t="n">
        <f aca="false">G27*G28</f>
        <v>10.677852091935</v>
      </c>
      <c r="H29" s="14" t="n">
        <f aca="false">H27*H28</f>
        <v>11.1583554360721</v>
      </c>
      <c r="I29" s="14" t="n">
        <f aca="false">I27*I28</f>
        <v>11.604689653515</v>
      </c>
      <c r="J29" s="14" t="n">
        <f aca="false">J27*J28</f>
        <v>12.010853791388</v>
      </c>
      <c r="K29" s="14" t="n">
        <f aca="false">K27*K28</f>
        <v>12.3711794051296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5.6406</v>
      </c>
      <c r="C30" s="14" t="n">
        <f aca="false">C29*(1-$B$14)</f>
        <v>6.212955</v>
      </c>
      <c r="D30" s="14" t="n">
        <f aca="false">D29*(1-$B$14)</f>
        <v>6.80584842</v>
      </c>
      <c r="E30" s="14" t="n">
        <f aca="false">E29*(1-$B$14)</f>
        <v>7.4145937509</v>
      </c>
      <c r="F30" s="14" t="n">
        <f aca="false">F29*(1-$B$14)</f>
        <v>8.033812526313</v>
      </c>
      <c r="G30" s="14" t="n">
        <f aca="false">G29*(1-$B$14)</f>
        <v>8.43550315262865</v>
      </c>
      <c r="H30" s="14" t="n">
        <f aca="false">H29*(1-$B$14)</f>
        <v>8.81510079449694</v>
      </c>
      <c r="I30" s="14" t="n">
        <f aca="false">I29*(1-$B$14)</f>
        <v>9.16770482627682</v>
      </c>
      <c r="J30" s="14" t="n">
        <f aca="false">J29*(1-$B$14)</f>
        <v>9.4885744951965</v>
      </c>
      <c r="K30" s="14" t="n">
        <f aca="false">K29*(1-$B$14)</f>
        <v>9.7732317300524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2.5</v>
      </c>
      <c r="C31" s="14" t="n">
        <f aca="false">IF(ISNUMBER(C25),C25,(C27-B27)/$B$15)</f>
        <v>2.5</v>
      </c>
      <c r="D31" s="14" t="n">
        <f aca="false">IF(ISNUMBER(D25),D25,(D27-C27)/$B$15)</f>
        <v>2</v>
      </c>
      <c r="E31" s="14" t="n">
        <f aca="false">IF(ISNUMBER(E25),E25,(E27-D27)/$B$15)</f>
        <v>2</v>
      </c>
      <c r="F31" s="14" t="n">
        <f aca="false">IF(ISNUMBER(F25),F25,(F27-E27)/$B$15)</f>
        <v>1.395151065</v>
      </c>
      <c r="G31" s="14" t="n">
        <f aca="false">IF(ISNUMBER(G25),G25,(G27-F27)/$B$15)</f>
        <v>1.33807670325</v>
      </c>
      <c r="H31" s="14" t="n">
        <f aca="false">IF(ISNUMBER(H25),H25,(H27-G27)/$B$15)</f>
        <v>1.26448248457125</v>
      </c>
      <c r="I31" s="14" t="n">
        <f aca="false">IF(ISNUMBER(I25),I25,(I27-H27)/$B$15)</f>
        <v>1.17456373011285</v>
      </c>
      <c r="J31" s="14" t="n">
        <f aca="false">IF(ISNUMBER(J25),J25,(J27-I27)/$B$15)</f>
        <v>1.06885299440269</v>
      </c>
      <c r="K31" s="14" t="n">
        <f aca="false">IF(ISNUMBER(K25),K25,(K27-J27)/$B$15)</f>
        <v>0.948225299320107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3.1406</v>
      </c>
      <c r="C32" s="31" t="n">
        <f aca="false">C30-C31</f>
        <v>3.712955</v>
      </c>
      <c r="D32" s="31" t="n">
        <f aca="false">D30-D31</f>
        <v>4.80584842</v>
      </c>
      <c r="E32" s="31" t="n">
        <f aca="false">E30-E31</f>
        <v>5.4145937509</v>
      </c>
      <c r="F32" s="31" t="n">
        <f aca="false">F30-F31</f>
        <v>6.638661461313</v>
      </c>
      <c r="G32" s="31" t="n">
        <f aca="false">G30-G31</f>
        <v>7.09742644937865</v>
      </c>
      <c r="H32" s="31" t="n">
        <f aca="false">H30-H31</f>
        <v>7.55061830992569</v>
      </c>
      <c r="I32" s="31" t="n">
        <f aca="false">I30-I31</f>
        <v>7.99314109616397</v>
      </c>
      <c r="J32" s="31" t="n">
        <f aca="false">J30-J31</f>
        <v>8.41972150079381</v>
      </c>
      <c r="K32" s="31" t="n">
        <f aca="false">K30-K31</f>
        <v>8.82500643073229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0.956539526449594</v>
      </c>
      <c r="C33" s="32" t="n">
        <f aca="false">1/(1+$B$18)^(C24-0.5)</f>
        <v>0.875202928935407</v>
      </c>
      <c r="D33" s="32" t="n">
        <f aca="false">1/(1+$B$18)^(D24-0.5)</f>
        <v>0.800782555907772</v>
      </c>
      <c r="E33" s="32" t="n">
        <f aca="false">1/(1+$B$18)^(E24-0.5)</f>
        <v>0.732690306037024</v>
      </c>
      <c r="F33" s="32" t="n">
        <f aca="false">1/(1+$B$18)^(F24-0.5)</f>
        <v>0.670388085504771</v>
      </c>
      <c r="G33" s="32" t="n">
        <f aca="false">1/(1+$B$18)^(G24-0.5)</f>
        <v>0.613383555758471</v>
      </c>
      <c r="H33" s="32" t="n">
        <f aca="false">1/(1+$B$18)^(H24-0.5)</f>
        <v>0.561226242843523</v>
      </c>
      <c r="I33" s="32" t="n">
        <f aca="false">1/(1+$B$18)^(I24-0.5)</f>
        <v>0.513503977567151</v>
      </c>
      <c r="J33" s="32" t="n">
        <f aca="false">1/(1+$B$18)^(J24-0.5)</f>
        <v>0.469839638362749</v>
      </c>
      <c r="K33" s="32" t="n">
        <f aca="false">1/(1+$B$18)^(K24-0.5)</f>
        <v>0.429888171115425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3.0041080367676</v>
      </c>
      <c r="C34" s="14" t="n">
        <f aca="false">C32*C33</f>
        <v>3.24958909100537</v>
      </c>
      <c r="D34" s="14" t="n">
        <f aca="false">D32*D33</f>
        <v>3.84843958107293</v>
      </c>
      <c r="E34" s="14" t="n">
        <f aca="false">E32*E33</f>
        <v>3.96722035241308</v>
      </c>
      <c r="F34" s="14" t="n">
        <f aca="false">F32*F33</f>
        <v>4.45047954736393</v>
      </c>
      <c r="G34" s="14" t="n">
        <f aca="false">G32*G33</f>
        <v>4.3534446722541</v>
      </c>
      <c r="H34" s="14" t="n">
        <f aca="false">H32*H33</f>
        <v>4.23760514522511</v>
      </c>
      <c r="I34" s="14" t="n">
        <f aca="false">I32*I33</f>
        <v>4.10450974613566</v>
      </c>
      <c r="J34" s="14" t="n">
        <f aca="false">J32*J33</f>
        <v>3.95591890504803</v>
      </c>
      <c r="K34" s="14" t="n">
        <f aca="false">K32*K33</f>
        <v>3.79376587458937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38.9650809518752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10.066428681954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119.963049402159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51.5706959089236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90.5357768607987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66.5357768607987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184.821602391108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40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0.02</v>
      </c>
    </row>
    <row r="9" customFormat="false" ht="15" hidden="false" customHeight="false" outlineLevel="0" collapsed="false">
      <c r="A9" s="7" t="s">
        <v>45</v>
      </c>
      <c r="B9" s="16" t="n">
        <v>0.03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0.15</v>
      </c>
    </row>
    <row r="12" customFormat="false" ht="15" hidden="false" customHeight="false" outlineLevel="0" collapsed="false">
      <c r="A12" s="7" t="s">
        <v>49</v>
      </c>
      <c r="B12" s="16" t="n">
        <v>0.15</v>
      </c>
    </row>
    <row r="13" customFormat="false" ht="15" hidden="false" customHeight="false" outlineLevel="0" collapsed="false">
      <c r="A13" s="7" t="s">
        <v>50</v>
      </c>
      <c r="B13" s="27" t="n">
        <v>5</v>
      </c>
    </row>
    <row r="14" customFormat="false" ht="15" hidden="false" customHeight="false" outlineLevel="0" collapsed="false">
      <c r="A14" s="7" t="s">
        <v>51</v>
      </c>
      <c r="B14" s="16" t="n">
        <v>0.21</v>
      </c>
    </row>
    <row r="15" customFormat="false" ht="15" hidden="false" customHeight="false" outlineLevel="0" collapsed="false">
      <c r="A15" s="7" t="s">
        <v>52</v>
      </c>
      <c r="B15" s="28" t="n">
        <v>2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0.12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0.102934558175124</v>
      </c>
    </row>
    <row r="19" customFormat="false" ht="15" hidden="false" customHeight="false" outlineLevel="0" collapsed="false">
      <c r="A19" s="7" t="s">
        <v>58</v>
      </c>
      <c r="B19" s="15" t="n">
        <v>-24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0.36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B25" s="15" t="n">
        <v>3</v>
      </c>
      <c r="C25" s="15" t="n">
        <v>3</v>
      </c>
      <c r="D25" s="15" t="n">
        <v>2.5</v>
      </c>
      <c r="E25" s="15" t="n">
        <v>2.5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0.02</v>
      </c>
      <c r="C26" s="23" t="n">
        <f aca="false">$B$9</f>
        <v>0.03</v>
      </c>
      <c r="D26" s="23" t="n">
        <f aca="false">$B$9+($B$10-$B$9)*(D24-2)/8</f>
        <v>0.03</v>
      </c>
      <c r="E26" s="23" t="n">
        <f aca="false">$B$9+($B$10-$B$9)*(E24-2)/8</f>
        <v>0.03</v>
      </c>
      <c r="F26" s="23" t="n">
        <f aca="false">$B$9+($B$10-$B$9)*(F24-2)/8</f>
        <v>0.03</v>
      </c>
      <c r="G26" s="23" t="n">
        <f aca="false">$B$9+($B$10-$B$9)*(G24-2)/8</f>
        <v>0.03</v>
      </c>
      <c r="H26" s="23" t="n">
        <f aca="false">$B$9+($B$10-$B$9)*(H24-2)/8</f>
        <v>0.03</v>
      </c>
      <c r="I26" s="23" t="n">
        <f aca="false">$B$9+($B$10-$B$9)*(I24-2)/8</f>
        <v>0.03</v>
      </c>
      <c r="J26" s="23" t="n">
        <f aca="false">$B$9+($B$10-$B$9)*(J24-2)/8</f>
        <v>0.03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40.8</v>
      </c>
      <c r="C27" s="14" t="n">
        <f aca="false">B27*(1+C26)</f>
        <v>42.024</v>
      </c>
      <c r="D27" s="14" t="n">
        <f aca="false">C27*(1+D26)</f>
        <v>43.28472</v>
      </c>
      <c r="E27" s="14" t="n">
        <f aca="false">D27*(1+E26)</f>
        <v>44.5832616</v>
      </c>
      <c r="F27" s="14" t="n">
        <f aca="false">E27*(1+F26)</f>
        <v>45.920759448</v>
      </c>
      <c r="G27" s="14" t="n">
        <f aca="false">F27*(1+G26)</f>
        <v>47.29838223144</v>
      </c>
      <c r="H27" s="14" t="n">
        <f aca="false">G27*(1+H26)</f>
        <v>48.7173336983832</v>
      </c>
      <c r="I27" s="14" t="n">
        <f aca="false">H27*(1+I26)</f>
        <v>50.1788537093347</v>
      </c>
      <c r="J27" s="14" t="n">
        <f aca="false">I27*(1+J26)</f>
        <v>51.6842193206147</v>
      </c>
      <c r="K27" s="14" t="n">
        <f aca="false">J27*(1+K26)</f>
        <v>53.2347459002332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0.15</v>
      </c>
      <c r="C28" s="23" t="n">
        <f aca="false">$B$11+($B$12-$B$11)*MIN(1,C24/$B$13)</f>
        <v>0.15</v>
      </c>
      <c r="D28" s="23" t="n">
        <f aca="false">$B$11+($B$12-$B$11)*MIN(1,D24/$B$13)</f>
        <v>0.15</v>
      </c>
      <c r="E28" s="23" t="n">
        <f aca="false">$B$11+($B$12-$B$11)*MIN(1,E24/$B$13)</f>
        <v>0.15</v>
      </c>
      <c r="F28" s="23" t="n">
        <f aca="false">$B$11+($B$12-$B$11)*MIN(1,F24/$B$13)</f>
        <v>0.15</v>
      </c>
      <c r="G28" s="23" t="n">
        <f aca="false">$B$11+($B$12-$B$11)*MIN(1,G24/$B$13)</f>
        <v>0.15</v>
      </c>
      <c r="H28" s="23" t="n">
        <f aca="false">$B$11+($B$12-$B$11)*MIN(1,H24/$B$13)</f>
        <v>0.15</v>
      </c>
      <c r="I28" s="23" t="n">
        <f aca="false">$B$11+($B$12-$B$11)*MIN(1,I24/$B$13)</f>
        <v>0.15</v>
      </c>
      <c r="J28" s="23" t="n">
        <f aca="false">$B$11+($B$12-$B$11)*MIN(1,J24/$B$13)</f>
        <v>0.15</v>
      </c>
      <c r="K28" s="23" t="n">
        <f aca="false">$B$11+($B$12-$B$11)*MIN(1,K24/$B$13)</f>
        <v>0.15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6.12</v>
      </c>
      <c r="C29" s="14" t="n">
        <f aca="false">C27*C28</f>
        <v>6.3036</v>
      </c>
      <c r="D29" s="14" t="n">
        <f aca="false">D27*D28</f>
        <v>6.492708</v>
      </c>
      <c r="E29" s="14" t="n">
        <f aca="false">E27*E28</f>
        <v>6.68748924</v>
      </c>
      <c r="F29" s="14" t="n">
        <f aca="false">F27*F28</f>
        <v>6.8881139172</v>
      </c>
      <c r="G29" s="14" t="n">
        <f aca="false">G27*G28</f>
        <v>7.094757334716</v>
      </c>
      <c r="H29" s="14" t="n">
        <f aca="false">H27*H28</f>
        <v>7.30760005475748</v>
      </c>
      <c r="I29" s="14" t="n">
        <f aca="false">I27*I28</f>
        <v>7.5268280564002</v>
      </c>
      <c r="J29" s="14" t="n">
        <f aca="false">J27*J28</f>
        <v>7.75263289809221</v>
      </c>
      <c r="K29" s="14" t="n">
        <f aca="false">K27*K28</f>
        <v>7.98521188503498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4.8348</v>
      </c>
      <c r="C30" s="14" t="n">
        <f aca="false">C29*(1-$B$14)</f>
        <v>4.979844</v>
      </c>
      <c r="D30" s="14" t="n">
        <f aca="false">D29*(1-$B$14)</f>
        <v>5.12923932</v>
      </c>
      <c r="E30" s="14" t="n">
        <f aca="false">E29*(1-$B$14)</f>
        <v>5.2831164996</v>
      </c>
      <c r="F30" s="14" t="n">
        <f aca="false">F29*(1-$B$14)</f>
        <v>5.441609994588</v>
      </c>
      <c r="G30" s="14" t="n">
        <f aca="false">G29*(1-$B$14)</f>
        <v>5.60485829442564</v>
      </c>
      <c r="H30" s="14" t="n">
        <f aca="false">H29*(1-$B$14)</f>
        <v>5.77300404325841</v>
      </c>
      <c r="I30" s="14" t="n">
        <f aca="false">I29*(1-$B$14)</f>
        <v>5.94619416455616</v>
      </c>
      <c r="J30" s="14" t="n">
        <f aca="false">J29*(1-$B$14)</f>
        <v>6.12457998949285</v>
      </c>
      <c r="K30" s="14" t="n">
        <f aca="false">K29*(1-$B$14)</f>
        <v>6.30831738917763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3</v>
      </c>
      <c r="C31" s="14" t="n">
        <f aca="false">IF(ISNUMBER(C25),C25,(C27-B27)/$B$15)</f>
        <v>3</v>
      </c>
      <c r="D31" s="14" t="n">
        <f aca="false">IF(ISNUMBER(D25),D25,(D27-C27)/$B$15)</f>
        <v>2.5</v>
      </c>
      <c r="E31" s="14" t="n">
        <f aca="false">IF(ISNUMBER(E25),E25,(E27-D27)/$B$15)</f>
        <v>2.5</v>
      </c>
      <c r="F31" s="14" t="n">
        <f aca="false">IF(ISNUMBER(F25),F25,(F27-E27)/$B$15)</f>
        <v>0.668748923999999</v>
      </c>
      <c r="G31" s="14" t="n">
        <f aca="false">IF(ISNUMBER(G25),G25,(G27-F27)/$B$15)</f>
        <v>0.688811391720002</v>
      </c>
      <c r="H31" s="14" t="n">
        <f aca="false">IF(ISNUMBER(H25),H25,(H27-G27)/$B$15)</f>
        <v>0.709475733471599</v>
      </c>
      <c r="I31" s="14" t="n">
        <f aca="false">IF(ISNUMBER(I25),I25,(I27-H27)/$B$15)</f>
        <v>0.730760005475748</v>
      </c>
      <c r="J31" s="14" t="n">
        <f aca="false">IF(ISNUMBER(J25),J25,(J27-I27)/$B$15)</f>
        <v>0.752682805640021</v>
      </c>
      <c r="K31" s="14" t="n">
        <f aca="false">IF(ISNUMBER(K25),K25,(K27-J27)/$B$15)</f>
        <v>0.775263289809221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1.8348</v>
      </c>
      <c r="C32" s="31" t="n">
        <f aca="false">C30-C31</f>
        <v>1.979844</v>
      </c>
      <c r="D32" s="31" t="n">
        <f aca="false">D30-D31</f>
        <v>2.62923932</v>
      </c>
      <c r="E32" s="31" t="n">
        <f aca="false">E30-E31</f>
        <v>2.7831164996</v>
      </c>
      <c r="F32" s="31" t="n">
        <f aca="false">F30-F31</f>
        <v>4.772861070588</v>
      </c>
      <c r="G32" s="31" t="n">
        <f aca="false">G30-G31</f>
        <v>4.91604690270564</v>
      </c>
      <c r="H32" s="31" t="n">
        <f aca="false">H30-H31</f>
        <v>5.06352830978681</v>
      </c>
      <c r="I32" s="31" t="n">
        <f aca="false">I30-I31</f>
        <v>5.21543415908041</v>
      </c>
      <c r="J32" s="31" t="n">
        <f aca="false">J30-J31</f>
        <v>5.37189718385283</v>
      </c>
      <c r="K32" s="31" t="n">
        <f aca="false">K30-K31</f>
        <v>5.53305409936841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0.952193314003166</v>
      </c>
      <c r="C33" s="32" t="n">
        <f aca="false">1/(1+$B$18)^(C24-0.5)</f>
        <v>0.863327118499787</v>
      </c>
      <c r="D33" s="32" t="n">
        <f aca="false">1/(1+$B$18)^(D24-0.5)</f>
        <v>0.782754617761018</v>
      </c>
      <c r="E33" s="32" t="n">
        <f aca="false">1/(1+$B$18)^(E24-0.5)</f>
        <v>0.70970177873122</v>
      </c>
      <c r="F33" s="32" t="n">
        <f aca="false">1/(1+$B$18)^(F24-0.5)</f>
        <v>0.643466807228769</v>
      </c>
      <c r="G33" s="32" t="n">
        <f aca="false">1/(1+$B$18)^(G24-0.5)</f>
        <v>0.583413406044168</v>
      </c>
      <c r="H33" s="32" t="n">
        <f aca="false">1/(1+$B$18)^(H24-0.5)</f>
        <v>0.528964662245658</v>
      </c>
      <c r="I33" s="32" t="n">
        <f aca="false">1/(1+$B$18)^(I24-0.5)</f>
        <v>0.479597504969709</v>
      </c>
      <c r="J33" s="32" t="n">
        <f aca="false">1/(1+$B$18)^(J24-0.5)</f>
        <v>0.434837680454254</v>
      </c>
      <c r="K33" s="32" t="n">
        <f aca="false">1/(1+$B$18)^(K24-0.5)</f>
        <v>0.394255196041478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1.74708429253301</v>
      </c>
      <c r="C34" s="14" t="n">
        <f aca="false">C32*C33</f>
        <v>1.70925301559909</v>
      </c>
      <c r="D34" s="14" t="n">
        <f aca="false">D32*D33</f>
        <v>2.05804921892884</v>
      </c>
      <c r="E34" s="14" t="n">
        <f aca="false">E32*E33</f>
        <v>1.97518273018233</v>
      </c>
      <c r="F34" s="14" t="n">
        <f aca="false">F32*F33</f>
        <v>3.07117767443775</v>
      </c>
      <c r="G34" s="14" t="n">
        <f aca="false">G32*G33</f>
        <v>2.86808766778038</v>
      </c>
      <c r="H34" s="14" t="n">
        <f aca="false">H32*H33</f>
        <v>2.67842754215771</v>
      </c>
      <c r="I34" s="14" t="n">
        <f aca="false">I32*I33</f>
        <v>2.50130921002876</v>
      </c>
      <c r="J34" s="14" t="n">
        <f aca="false">J32*J33</f>
        <v>2.3359033110653</v>
      </c>
      <c r="K34" s="14" t="n">
        <f aca="false">K32*K33</f>
        <v>2.1814353286546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23.1259099913678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6.49756691085296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66.8157222730914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26.3424456834306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49.4683556747984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25.4683556747984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70.7454324299955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40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0.08</v>
      </c>
    </row>
    <row r="9" customFormat="false" ht="15" hidden="false" customHeight="false" outlineLevel="0" collapsed="false">
      <c r="A9" s="7" t="s">
        <v>45</v>
      </c>
      <c r="B9" s="16" t="n">
        <v>0.1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0.17</v>
      </c>
    </row>
    <row r="12" customFormat="false" ht="15" hidden="false" customHeight="false" outlineLevel="0" collapsed="false">
      <c r="A12" s="7" t="s">
        <v>49</v>
      </c>
      <c r="B12" s="16" t="n">
        <v>0.23</v>
      </c>
    </row>
    <row r="13" customFormat="false" ht="15" hidden="false" customHeight="false" outlineLevel="0" collapsed="false">
      <c r="A13" s="7" t="s">
        <v>50</v>
      </c>
      <c r="B13" s="27" t="n">
        <v>5</v>
      </c>
    </row>
    <row r="14" customFormat="false" ht="15" hidden="false" customHeight="false" outlineLevel="0" collapsed="false">
      <c r="A14" s="7" t="s">
        <v>51</v>
      </c>
      <c r="B14" s="16" t="n">
        <v>0.21</v>
      </c>
    </row>
    <row r="15" customFormat="false" ht="15" hidden="false" customHeight="false" outlineLevel="0" collapsed="false">
      <c r="A15" s="7" t="s">
        <v>52</v>
      </c>
      <c r="B15" s="28" t="n">
        <v>2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0.12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-0.01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0.0829345581751241</v>
      </c>
    </row>
    <row r="19" customFormat="false" ht="15" hidden="false" customHeight="false" outlineLevel="0" collapsed="false">
      <c r="A19" s="7" t="s">
        <v>58</v>
      </c>
      <c r="B19" s="15" t="n">
        <v>-24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0.36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B25" s="15" t="n">
        <v>2.5</v>
      </c>
      <c r="C25" s="15" t="n">
        <v>2.5</v>
      </c>
      <c r="D25" s="15" t="n">
        <v>2</v>
      </c>
      <c r="E25" s="15" t="n">
        <v>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0.08</v>
      </c>
      <c r="C26" s="23" t="n">
        <f aca="false">$B$9</f>
        <v>0.1</v>
      </c>
      <c r="D26" s="23" t="n">
        <f aca="false">$B$9+($B$10-$B$9)*(D24-2)/8</f>
        <v>0.09125</v>
      </c>
      <c r="E26" s="23" t="n">
        <f aca="false">$B$9+($B$10-$B$9)*(E24-2)/8</f>
        <v>0.0825</v>
      </c>
      <c r="F26" s="23" t="n">
        <f aca="false">$B$9+($B$10-$B$9)*(F24-2)/8</f>
        <v>0.07375</v>
      </c>
      <c r="G26" s="23" t="n">
        <f aca="false">$B$9+($B$10-$B$9)*(G24-2)/8</f>
        <v>0.065</v>
      </c>
      <c r="H26" s="23" t="n">
        <f aca="false">$B$9+($B$10-$B$9)*(H24-2)/8</f>
        <v>0.05625</v>
      </c>
      <c r="I26" s="23" t="n">
        <f aca="false">$B$9+($B$10-$B$9)*(I24-2)/8</f>
        <v>0.0475</v>
      </c>
      <c r="J26" s="23" t="n">
        <f aca="false">$B$9+($B$10-$B$9)*(J24-2)/8</f>
        <v>0.03875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43.2</v>
      </c>
      <c r="C27" s="14" t="n">
        <f aca="false">B27*(1+C26)</f>
        <v>47.52</v>
      </c>
      <c r="D27" s="14" t="n">
        <f aca="false">C27*(1+D26)</f>
        <v>51.8562</v>
      </c>
      <c r="E27" s="14" t="n">
        <f aca="false">D27*(1+E26)</f>
        <v>56.1343365</v>
      </c>
      <c r="F27" s="14" t="n">
        <f aca="false">E27*(1+F26)</f>
        <v>60.274243816875</v>
      </c>
      <c r="G27" s="14" t="n">
        <f aca="false">F27*(1+G26)</f>
        <v>64.1920696649719</v>
      </c>
      <c r="H27" s="14" t="n">
        <f aca="false">G27*(1+H26)</f>
        <v>67.8028735836266</v>
      </c>
      <c r="I27" s="14" t="n">
        <f aca="false">H27*(1+I26)</f>
        <v>71.0235100788488</v>
      </c>
      <c r="J27" s="14" t="n">
        <f aca="false">I27*(1+J26)</f>
        <v>73.7756710944042</v>
      </c>
      <c r="K27" s="14" t="n">
        <f aca="false">J27*(1+K26)</f>
        <v>75.9889412272364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0.182</v>
      </c>
      <c r="C28" s="23" t="n">
        <f aca="false">$B$11+($B$12-$B$11)*MIN(1,C24/$B$13)</f>
        <v>0.194</v>
      </c>
      <c r="D28" s="23" t="n">
        <f aca="false">$B$11+($B$12-$B$11)*MIN(1,D24/$B$13)</f>
        <v>0.206</v>
      </c>
      <c r="E28" s="23" t="n">
        <f aca="false">$B$11+($B$12-$B$11)*MIN(1,E24/$B$13)</f>
        <v>0.218</v>
      </c>
      <c r="F28" s="23" t="n">
        <f aca="false">$B$11+($B$12-$B$11)*MIN(1,F24/$B$13)</f>
        <v>0.23</v>
      </c>
      <c r="G28" s="23" t="n">
        <f aca="false">$B$11+($B$12-$B$11)*MIN(1,G24/$B$13)</f>
        <v>0.23</v>
      </c>
      <c r="H28" s="23" t="n">
        <f aca="false">$B$11+($B$12-$B$11)*MIN(1,H24/$B$13)</f>
        <v>0.23</v>
      </c>
      <c r="I28" s="23" t="n">
        <f aca="false">$B$11+($B$12-$B$11)*MIN(1,I24/$B$13)</f>
        <v>0.23</v>
      </c>
      <c r="J28" s="23" t="n">
        <f aca="false">$B$11+($B$12-$B$11)*MIN(1,J24/$B$13)</f>
        <v>0.23</v>
      </c>
      <c r="K28" s="23" t="n">
        <f aca="false">$B$11+($B$12-$B$11)*MIN(1,K24/$B$13)</f>
        <v>0.23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7.8624</v>
      </c>
      <c r="C29" s="14" t="n">
        <f aca="false">C27*C28</f>
        <v>9.21888</v>
      </c>
      <c r="D29" s="14" t="n">
        <f aca="false">D27*D28</f>
        <v>10.6823772</v>
      </c>
      <c r="E29" s="14" t="n">
        <f aca="false">E27*E28</f>
        <v>12.237285357</v>
      </c>
      <c r="F29" s="14" t="n">
        <f aca="false">F27*F28</f>
        <v>13.8630760778813</v>
      </c>
      <c r="G29" s="14" t="n">
        <f aca="false">G27*G28</f>
        <v>14.7641760229435</v>
      </c>
      <c r="H29" s="14" t="n">
        <f aca="false">H27*H28</f>
        <v>15.5946609242341</v>
      </c>
      <c r="I29" s="14" t="n">
        <f aca="false">I27*I28</f>
        <v>16.3354073181352</v>
      </c>
      <c r="J29" s="14" t="n">
        <f aca="false">J27*J28</f>
        <v>16.968404351713</v>
      </c>
      <c r="K29" s="14" t="n">
        <f aca="false">K27*K28</f>
        <v>17.4774564822644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6.211296</v>
      </c>
      <c r="C30" s="14" t="n">
        <f aca="false">C29*(1-$B$14)</f>
        <v>7.2829152</v>
      </c>
      <c r="D30" s="14" t="n">
        <f aca="false">D29*(1-$B$14)</f>
        <v>8.43907798800001</v>
      </c>
      <c r="E30" s="14" t="n">
        <f aca="false">E29*(1-$B$14)</f>
        <v>9.66745543203</v>
      </c>
      <c r="F30" s="14" t="n">
        <f aca="false">F29*(1-$B$14)</f>
        <v>10.9518301015262</v>
      </c>
      <c r="G30" s="14" t="n">
        <f aca="false">G29*(1-$B$14)</f>
        <v>11.6636990581254</v>
      </c>
      <c r="H30" s="14" t="n">
        <f aca="false">H29*(1-$B$14)</f>
        <v>12.3197821301449</v>
      </c>
      <c r="I30" s="14" t="n">
        <f aca="false">I29*(1-$B$14)</f>
        <v>12.9049717813268</v>
      </c>
      <c r="J30" s="14" t="n">
        <f aca="false">J29*(1-$B$14)</f>
        <v>13.4050394378533</v>
      </c>
      <c r="K30" s="14" t="n">
        <f aca="false">K29*(1-$B$14)</f>
        <v>13.8071906209888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2.5</v>
      </c>
      <c r="C31" s="14" t="n">
        <f aca="false">IF(ISNUMBER(C25),C25,(C27-B27)/$B$15)</f>
        <v>2.5</v>
      </c>
      <c r="D31" s="14" t="n">
        <f aca="false">IF(ISNUMBER(D25),D25,(D27-C27)/$B$15)</f>
        <v>2</v>
      </c>
      <c r="E31" s="14" t="n">
        <f aca="false">IF(ISNUMBER(E25),E25,(E27-D27)/$B$15)</f>
        <v>2</v>
      </c>
      <c r="F31" s="14" t="n">
        <f aca="false">IF(ISNUMBER(F25),F25,(F27-E27)/$B$15)</f>
        <v>2.0699536584375</v>
      </c>
      <c r="G31" s="14" t="n">
        <f aca="false">IF(ISNUMBER(G25),G25,(G27-F27)/$B$15)</f>
        <v>1.95891292404844</v>
      </c>
      <c r="H31" s="14" t="n">
        <f aca="false">IF(ISNUMBER(H25),H25,(H27-G27)/$B$15)</f>
        <v>1.80540195932733</v>
      </c>
      <c r="I31" s="14" t="n">
        <f aca="false">IF(ISNUMBER(I25),I25,(I27-H27)/$B$15)</f>
        <v>1.61031824761113</v>
      </c>
      <c r="J31" s="14" t="n">
        <f aca="false">IF(ISNUMBER(J25),J25,(J27-I27)/$B$15)</f>
        <v>1.3760805077777</v>
      </c>
      <c r="K31" s="14" t="n">
        <f aca="false">IF(ISNUMBER(K25),K25,(K27-J27)/$B$15)</f>
        <v>1.10663506641606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3.711296</v>
      </c>
      <c r="C32" s="31" t="n">
        <f aca="false">C30-C31</f>
        <v>4.7829152</v>
      </c>
      <c r="D32" s="31" t="n">
        <f aca="false">D30-D31</f>
        <v>6.43907798800001</v>
      </c>
      <c r="E32" s="31" t="n">
        <f aca="false">E30-E31</f>
        <v>7.66745543203</v>
      </c>
      <c r="F32" s="31" t="n">
        <f aca="false">F30-F31</f>
        <v>8.88187644308869</v>
      </c>
      <c r="G32" s="31" t="n">
        <f aca="false">G30-G31</f>
        <v>9.70478613407696</v>
      </c>
      <c r="H32" s="31" t="n">
        <f aca="false">H30-H31</f>
        <v>10.5143801708176</v>
      </c>
      <c r="I32" s="31" t="n">
        <f aca="false">I30-I31</f>
        <v>11.2946535337157</v>
      </c>
      <c r="J32" s="31" t="n">
        <f aca="false">J30-J31</f>
        <v>12.0289589300755</v>
      </c>
      <c r="K32" s="31" t="n">
        <f aca="false">K30-K31</f>
        <v>12.7005555545728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0.960945801254153</v>
      </c>
      <c r="C33" s="32" t="n">
        <f aca="false">1/(1+$B$18)^(C24-0.5)</f>
        <v>0.887353528428775</v>
      </c>
      <c r="D33" s="32" t="n">
        <f aca="false">1/(1+$B$18)^(D24-0.5)</f>
        <v>0.819397184926921</v>
      </c>
      <c r="E33" s="32" t="n">
        <f aca="false">1/(1+$B$18)^(E24-0.5)</f>
        <v>0.756645153431712</v>
      </c>
      <c r="F33" s="32" t="n">
        <f aca="false">1/(1+$B$18)^(F24-0.5)</f>
        <v>0.698698871247355</v>
      </c>
      <c r="G33" s="32" t="n">
        <f aca="false">1/(1+$B$18)^(G24-0.5)</f>
        <v>0.645190298871565</v>
      </c>
      <c r="H33" s="32" t="n">
        <f aca="false">1/(1+$B$18)^(H24-0.5)</f>
        <v>0.595779582432746</v>
      </c>
      <c r="I33" s="32" t="n">
        <f aca="false">1/(1+$B$18)^(I24-0.5)</f>
        <v>0.55015289514512</v>
      </c>
      <c r="J33" s="32" t="n">
        <f aca="false">1/(1+$B$18)^(J24-0.5)</f>
        <v>0.508020444072072</v>
      </c>
      <c r="K33" s="32" t="n">
        <f aca="false">1/(1+$B$18)^(K24-0.5)</f>
        <v>0.469114629537862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3.56635430841133</v>
      </c>
      <c r="C34" s="14" t="n">
        <f aca="false">C32*C33</f>
        <v>4.24413667889562</v>
      </c>
      <c r="D34" s="14" t="n">
        <f aca="false">D32*D33</f>
        <v>5.2761623768921</v>
      </c>
      <c r="E34" s="14" t="n">
        <f aca="false">E32*E33</f>
        <v>5.80154299179916</v>
      </c>
      <c r="F34" s="14" t="n">
        <f aca="false">F32*F33</f>
        <v>6.20575704534454</v>
      </c>
      <c r="G34" s="14" t="n">
        <f aca="false">G32*G33</f>
        <v>6.26143386632973</v>
      </c>
      <c r="H34" s="14" t="n">
        <f aca="false">H32*H33</f>
        <v>6.26425302770886</v>
      </c>
      <c r="I34" s="14" t="n">
        <f aca="false">I32*I33</f>
        <v>6.21378634123475</v>
      </c>
      <c r="J34" s="14" t="n">
        <f aca="false">J32*J33</f>
        <v>6.1109570573817</v>
      </c>
      <c r="K34" s="14" t="n">
        <f aca="false">K32*K33</f>
        <v>5.95801641390845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55.9024001079062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14.2214063396185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201.495112501501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94.5243050548316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150.426705162738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126.426705162738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351.185292118716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2026-10-22T21:12:43Z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Constellation Energy (CEG)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