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ase" sheetId="2" state="visible" r:id="rId4"/>
    <sheet name="Bear" sheetId="3" state="visible" r:id="rId5"/>
    <sheet name="Bu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<sst xmlns="http://schemas.openxmlformats.org/spreadsheetml/2006/main" count="214" uniqueCount="93">
  <si>
    <t xml:space="preserve">LDB FINANCE</t>
  </si>
  <si>
    <t xml:space="preserve">Broadcom (AVGO), fiscal years to November</t>
  </si>
  <si>
    <t xml:space="preserve">Ten-year discounted cash flow (free cash flow to the firm)  ·  Inputs in blue can be changed; everything else recalculates.</t>
  </si>
  <si>
    <t xml:space="preserve">DISCOUNT RATE (WACC)</t>
  </si>
  <si>
    <t xml:space="preserve">Risk-free rate (10-year Treasury)</t>
  </si>
  <si>
    <t xml:space="preserve">FRED, October 2026</t>
  </si>
  <si>
    <t xml:space="preserve">Equity risk premium</t>
  </si>
  <si>
    <t xml:space="preserve">Long-run U.S. premium</t>
  </si>
  <si>
    <t xml:space="preserve">Beta</t>
  </si>
  <si>
    <t xml:space="preserve">Measured against the S&amp;P 500</t>
  </si>
  <si>
    <t xml:space="preserve">Cost of equity = risk-free + beta x premium</t>
  </si>
  <si>
    <t xml:space="preserve">Share price ($)</t>
  </si>
  <si>
    <t xml:space="preserve">Price at writing</t>
  </si>
  <si>
    <t xml:space="preserve">Diluted shares (billions)</t>
  </si>
  <si>
    <t xml:space="preserve">Latest filing</t>
  </si>
  <si>
    <t xml:space="preserve">Market value of equity ($B)</t>
  </si>
  <si>
    <t xml:space="preserve">Debt ($B)</t>
  </si>
  <si>
    <t xml:space="preserve">Latest balance sheet</t>
  </si>
  <si>
    <t xml:space="preserve">Pre-tax cost of debt</t>
  </si>
  <si>
    <t xml:space="preserve">Tax rate on interest</t>
  </si>
  <si>
    <t xml:space="preserve">U.S. federal rate</t>
  </si>
  <si>
    <t xml:space="preserve">WACC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</si>
  <si>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</si>
  <si>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</si>
  <si>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</si>
  <si>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</si>
  <si>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</si>
  <si>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</si>
  <si>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</si>
  <si>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</si>
  <si>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</si>
  <si>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</si>
  <si>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</si>
  <si>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</si>
  <si>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</si>
  <si>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rate; the cash flows themselves do not change.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</si>
  <si>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</si>
  <si>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</si>
  <si>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https://github.com/ldiazbusquets/finance/blob/main/_source/models/avgo.py, and checked against it each time the file is made.</t>
  </si>
  <si>
    <t xml:space="preserve">For education only. Not investment advice.</t>
  </si>
  <si>
    <t xml:space="preserve">Base case: ten-year free cash flow to the firm, values in $ billions</t>
  </si>
  <si>
    <t xml:space="preserve">INPUTS</t>
  </si>
  <si>
    <t xml:space="preserve">Base revenue ($B)</t>
  </si>
  <si>
    <t xml:space="preserve">Fiscal 2026 estimate, $106B</t>
  </si>
  <si>
    <t xml:space="preserve">Revenue growth, year 1</t>
  </si>
  <si>
    <t xml:space="preserve">Revenue growth, year 2</t>
  </si>
  <si>
    <t xml:space="preserve">Then fades in a straight line to terminal growth by year 10</t>
  </si>
  <si>
    <t xml:space="preserve">Terminal growth</t>
  </si>
  <si>
    <t xml:space="preserve">Operating margin, year 1</t>
  </si>
  <si>
    <t xml:space="preserve">Operating margin, target</t>
  </si>
  <si>
    <t xml:space="preserve">Years to reach the target margin</t>
  </si>
  <si>
    <t xml:space="preserve">Tax rate</t>
  </si>
  <si>
    <t xml:space="preserve">Sales to capital (new revenue per $1 invested)</t>
  </si>
  <si>
    <t xml:space="preserve">Reinvestment = revenue growth / sales to capital</t>
  </si>
  <si>
    <t xml:space="preserve">Return on new capital, after year 10</t>
  </si>
  <si>
    <t xml:space="preserve">Sets reinvestment in the terminal value</t>
  </si>
  <si>
    <t xml:space="preserve">Discount rate shift for this case</t>
  </si>
  <si>
    <t xml:space="preserve">Added to the WACC on the Summary sheet</t>
  </si>
  <si>
    <t xml:space="preserve">Net cash ($B, negative = net debt)</t>
  </si>
  <si>
    <t xml:space="preserve">PROJECTION</t>
  </si>
  <si>
    <t xml:space="preserve">Year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</si>
  <si>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</si>
  <si>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</si>
  <si>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</si>
  <si>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</si>
  <si>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</si>
  <si>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</si>
  <si>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</si>
  <si>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</si>
  <si>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</si>
  <si>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</si>
  <si>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Year number</t>
  </si>
  <si>
    <t xml:space="preserve">Planned heavy investment ($B)</t>
  </si>
  <si>
    <t xml:space="preserve">Years with a capex plan; blank = use sales to capital</t>
  </si>
  <si>
    <t xml:space="preserve">Revenue growth</t>
  </si>
  <si>
    <t xml:space="preserve">Revenue ($B)</t>
  </si>
  <si>
    <t xml:space="preserve">Operating margin</t>
  </si>
  <si>
    <t xml:space="preserve">Operating income ($B)</t>
  </si>
  <si>
    <t xml:space="preserve">After-tax operating income ($B)</t>
  </si>
  <si>
    <t xml:space="preserve">Reinvestment ($B)</t>
  </si>
  <si>
    <t xml:space="preserve">Free cash flow to the firm ($B)</t>
  </si>
  <si>
    <t xml:space="preserve">Discount factor (mid-year)</t>
  </si>
  <si>
    <t xml:space="preserve">Present value ($B)</t>
  </si>
  <si>
    <t xml:space="preserve">BRIDGE TO VALUE PER SHARE</t>
  </si>
  <si>
    <t xml:space="preserve">Present value of ten years of cash flow ($B)</t>
  </si>
  <si>
    <t xml:space="preserve">Year-11 after-tax operating income ($B)</t>
  </si>
  <si>
    <t xml:space="preserve">Terminal value ($B)</t>
  </si>
  <si>
    <t xml:space="preserve">NOPAT11 x (1 - g / return on new capital) / (discount rate - g)</t>
  </si>
  <si>
    <t xml:space="preserve">Present value of terminal value ($B)</t>
  </si>
  <si>
    <t xml:space="preserve">Enterprise value ($B)</t>
  </si>
  <si>
    <t xml:space="preserve">Equity value ($B)</t>
  </si>
  <si>
    <t xml:space="preserve">Bear case: ten-year free cash flow to the firm, values in $ billions</t>
  </si>
  <si>
    <t xml:space="preserve">Bull case: ten-year free cash flow to the firm, values in $ billions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</si>
</sst>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;\(0.00%\);\-"/>
    <numFmt numFmtId="166" formatCode="0.00"/>
    <numFmt numFmtId="167" formatCode="\$#,##0.00;&quot;($&quot;#,##0.00\);\-"/>
    <numFmt numFmtId="168" formatCode="0.0000"/>
    <numFmt numFmtId="169" formatCode="#,##0.0;\(#,##0.0\);\-"/>
    <numFmt numFmtId="170" formatCode="0.0%;\(0.0%\);\-"/>
    <numFmt numFmtId="171" formatCode="0"/>
    <numFmt numFmtId="172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A6E62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color rgb="FF008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  <fill>
      <patternFill patternType="solid">
        <fgColor rgb="FF2A211A"/>
        <bgColor rgb="FF1B1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4</v>
      </c>
      <c r="B7" s="8" t="n">
        <v>0.0515</v>
      </c>
      <c r="E7" s="9" t="s">
        <v>5</v>
      </c>
    </row>
    <row r="8" customFormat="false" ht="15" hidden="false" customHeight="false" outlineLevel="0" collapsed="false">
      <c r="A8" s="7" t="s">
        <v>6</v>
      </c>
      <c r="B8" s="8" t="n">
        <v>0.045</v>
      </c>
      <c r="E8" s="9" t="s">
        <v>7</v>
      </c>
    </row>
    <row r="9" customFormat="false" ht="15" hidden="false" customHeight="false" outlineLevel="0" collapsed="false">
      <c r="A9" s="7" t="s">
        <v>8</v>
      </c>
      <c r="B9" s="10" t="n">
        <v>1.3</v>
      </c>
      <c r="E9" s="9" t="s">
        <v>9</v>
      </c>
    </row>
    <row r="10" customFormat="false" ht="15" hidden="false" customHeight="false" outlineLevel="0" collapsed="false">
      <c r="A10" s="7" t="s">
        <v>10</v>
      </c>
      <c r="B10" s="11" t="n">
        <f aca="false">B7+B9*B8</f>
        <v>0.11</v>
      </c>
    </row>
    <row r="11" customFormat="false" ht="15" hidden="false" customHeight="false" outlineLevel="0" collapsed="false">
      <c r="A11" s="7" t="s">
        <v>11</v>
      </c>
      <c r="B11" s="12" t="n">
        <v>323.24</v>
      </c>
      <c r="E11" s="9" t="s">
        <v>12</v>
      </c>
    </row>
    <row r="12" customFormat="false" ht="15" hidden="false" customHeight="false" outlineLevel="0" collapsed="false">
      <c r="A12" s="7" t="s">
        <v>13</v>
      </c>
      <c r="B12" s="13" t="n">
        <v>4.89</v>
      </c>
      <c r="E12" s="9" t="s">
        <v>14</v>
      </c>
    </row>
    <row r="13" customFormat="false" ht="15" hidden="false" customHeight="false" outlineLevel="0" collapsed="false">
      <c r="A13" s="7" t="s">
        <v>15</v>
      </c>
      <c r="B13" s="14" t="n">
        <f aca="false">B11*B12</f>
        <v>1580.6436</v>
      </c>
    </row>
    <row r="14" customFormat="false" ht="15" hidden="false" customHeight="false" outlineLevel="0" collapsed="false">
      <c r="A14" s="7" t="s">
        <v>16</v>
      </c>
      <c r="B14" s="15" t="n">
        <v>59.4</v>
      </c>
      <c r="E14" s="9" t="s">
        <v>17</v>
      </c>
    </row>
    <row r="15" customFormat="false" ht="15" hidden="false" customHeight="false" outlineLevel="0" collapsed="false">
      <c r="A15" s="7" t="s">
        <v>18</v>
      </c>
      <c r="B15" s="8" t="n">
        <v>0.05</v>
      </c>
    </row>
    <row r="16" customFormat="false" ht="15" hidden="false" customHeight="false" outlineLevel="0" collapsed="false">
      <c r="A16" s="7" t="s">
        <v>19</v>
      </c>
      <c r="B16" s="16" t="n">
        <v>0.21</v>
      </c>
      <c r="E16" s="9" t="s">
        <v>20</v>
      </c>
    </row>
    <row r="17" customFormat="false" ht="15" hidden="false" customHeight="false" outlineLevel="0" collapsed="false">
      <c r="A17" s="17" t="s">
        <v>21</v>
      </c>
      <c r="B17" s="18" t="n">
        <f aca="false">B13/(B13+B14)*B10+B14/(B13+B14)*B15*(1-B16)</f>
        <v>0.107446592273522</v>
      </c>
    </row>
    <row r="19" customFormat="false" ht="19.5" hidden="false" customHeight="true" outlineLevel="0" collapsed="false">
      <c r="A19" s="5" t="s">
        <v>22</v>
      </c>
      <c r="B19" s="6"/>
      <c r="C19" s="6"/>
      <c r="D19" s="6"/>
      <c r="E19" s="6"/>
    </row>
    <row r="20" customFormat="false" ht="30" hidden="false" customHeight="true" outlineLevel="0" collapsed="false">
      <c r="A20" s="19"/>
      <c r="B20" s="20" t="s">
        <v>23</v>
      </c>
      <c r="C20" s="20" t="s">
        <v>24</v>
      </c>
      <c r="D20" s="20" t="s">
        <v>25</v>
      </c>
    </row>
    <row r="21" customFormat="false" ht="15" hidden="false" customHeight="false" outlineLevel="0" collapsed="false">
      <c r="A21" s="7" t="s">
        <v>26</v>
      </c>
      <c r="B21" s="21" t="n">
        <f aca="false">Bear!$B$43</f>
        <v>102.342371159375</v>
      </c>
      <c r="C21" s="21" t="n">
        <f aca="false">Base!$B$43</f>
        <v>357.959575993893</v>
      </c>
      <c r="D21" s="21" t="n">
        <f aca="false">Bull!$B$43</f>
        <v>866.764100323714</v>
      </c>
    </row>
    <row r="22" customFormat="false" ht="15" hidden="false" customHeight="false" outlineLevel="0" collapsed="false">
      <c r="A22" s="7" t="s">
        <v>27</v>
      </c>
      <c r="B22" s="16" t="n">
        <v>0.25</v>
      </c>
      <c r="C22" s="16" t="n">
        <v>0.5</v>
      </c>
      <c r="D22" s="16" t="n">
        <v>0.25</v>
      </c>
    </row>
    <row r="23" customFormat="false" ht="15" hidden="false" customHeight="false" outlineLevel="0" collapsed="false">
      <c r="A23" s="17" t="s">
        <v>28</v>
      </c>
      <c r="C23" s="22" t="n">
        <f aca="false">SUMPRODUCT(B21:D21,B22:D22)</f>
        <v>421.256405867719</v>
      </c>
    </row>
    <row r="24" customFormat="false" ht="15" hidden="false" customHeight="false" outlineLevel="0" collapsed="false">
      <c r="A24" s="7" t="s">
        <v>29</v>
      </c>
      <c r="C24" s="12" t="n">
        <v>323.24</v>
      </c>
    </row>
    <row r="25" customFormat="false" ht="15" hidden="false" customHeight="false" outlineLevel="0" collapsed="false">
      <c r="A25" s="7" t="s">
        <v>30</v>
      </c>
      <c r="C25" s="23" t="n">
        <f aca="false">C23/C24-1</f>
        <v>0.303231053915725</v>
      </c>
    </row>
    <row r="27" customFormat="false" ht="19.5" hidden="false" customHeight="true" outlineLevel="0" collapsed="false">
      <c r="A27" s="5" t="s">
        <v>31</v>
      </c>
      <c r="B27" s="6"/>
      <c r="C27" s="6"/>
      <c r="D27" s="6"/>
      <c r="E27" s="6"/>
    </row>
    <row r="28" customFormat="false" ht="30" hidden="false" customHeight="true" outlineLevel="0" collapsed="false">
      <c r="A28" s="19" t="s">
        <v>32</v>
      </c>
      <c r="B28" s="20" t="s">
        <v>33</v>
      </c>
      <c r="C28" s="20" t="s">
        <v>34</v>
      </c>
    </row>
    <row r="29" customFormat="false" ht="15" hidden="false" customHeight="false" outlineLevel="0" collapsed="false">
      <c r="A29" s="24"/>
      <c r="B29" s="25" t="n">
        <v>0.09</v>
      </c>
      <c r="C29" s="26" t="n">
        <f aca="false">(SUMPRODUCT(Base!$B$32:$K$32,1/(1+B29)^(Base!$B$24:$K$24-0.5))+Base!$K$29*(1+Base!$B$10)*(1-Base!$B$14)*(1-Base!$B$10/Base!$B$16)/(B29-Base!$B$10)/(1+B29)^9.5+Base!$B$19)/Base!$B$20</f>
        <v>472.824727614222</v>
      </c>
    </row>
    <row r="30" customFormat="false" ht="15" hidden="false" customHeight="false" outlineLevel="0" collapsed="false">
      <c r="A30" s="24"/>
      <c r="B30" s="25" t="n">
        <v>0.095</v>
      </c>
      <c r="C30" s="26" t="n">
        <f aca="false">(SUMPRODUCT(Base!$B$32:$K$32,1/(1+B30)^(Base!$B$24:$K$24-0.5))+Base!$K$29*(1+Base!$B$10)*(1-Base!$B$14)*(1-Base!$B$10/Base!$B$16)/(B30-Base!$B$10)/(1+B30)^9.5+Base!$B$19)/Base!$B$20</f>
        <v>433.547228134476</v>
      </c>
    </row>
    <row r="31" customFormat="false" ht="15" hidden="false" customHeight="false" outlineLevel="0" collapsed="false">
      <c r="A31" s="24"/>
      <c r="B31" s="25" t="n">
        <v>0.1</v>
      </c>
      <c r="C31" s="26" t="n">
        <f aca="false">(SUMPRODUCT(Base!$B$32:$K$32,1/(1+B31)^(Base!$B$24:$K$24-0.5))+Base!$K$29*(1+Base!$B$10)*(1-Base!$B$14)*(1-Base!$B$10/Base!$B$16)/(B31-Base!$B$10)/(1+B31)^9.5+Base!$B$19)/Base!$B$20</f>
        <v>399.921927325048</v>
      </c>
    </row>
    <row r="32" customFormat="false" ht="15" hidden="false" customHeight="false" outlineLevel="0" collapsed="false">
      <c r="A32" s="24"/>
      <c r="B32" s="25" t="n">
        <v>0.105</v>
      </c>
      <c r="C32" s="26" t="n">
        <f aca="false">(SUMPRODUCT(Base!$B$32:$K$32,1/(1+B32)^(Base!$B$24:$K$24-0.5))+Base!$K$29*(1+Base!$B$10)*(1-Base!$B$14)*(1-Base!$B$10/Base!$B$16)/(B32-Base!$B$10)/(1+B32)^9.5+Base!$B$19)/Base!$B$20</f>
        <v>370.818036816437</v>
      </c>
    </row>
    <row r="33" customFormat="false" ht="15" hidden="false" customHeight="false" outlineLevel="0" collapsed="false">
      <c r="A33" s="24"/>
      <c r="B33" s="25" t="n">
        <v>0.11</v>
      </c>
      <c r="C33" s="26" t="n">
        <f aca="false">(SUMPRODUCT(Base!$B$32:$K$32,1/(1+B33)^(Base!$B$24:$K$24-0.5))+Base!$K$29*(1+Base!$B$10)*(1-Base!$B$14)*(1-Base!$B$10/Base!$B$16)/(B33-Base!$B$10)/(1+B33)^9.5+Base!$B$19)/Base!$B$20</f>
        <v>345.387437559062</v>
      </c>
    </row>
    <row r="34" customFormat="false" ht="15" hidden="false" customHeight="false" outlineLevel="0" collapsed="false">
      <c r="A34" s="9" t="s">
        <v>35</v>
      </c>
    </row>
    <row r="36" customFormat="false" ht="19.5" hidden="false" customHeight="true" outlineLevel="0" collapsed="false">
      <c r="A36" s="5" t="s">
        <v>36</v>
      </c>
      <c r="B36" s="6"/>
      <c r="C36" s="6"/>
      <c r="D36" s="6"/>
      <c r="E36" s="6"/>
    </row>
    <row r="37" customFormat="false" ht="15" hidden="false" customHeight="false" outlineLevel="0" collapsed="false">
      <c r="A37" s="9" t="s">
        <v>37</v>
      </c>
    </row>
    <row r="38" customFormat="false" ht="15" hidden="false" customHeight="false" outlineLevel="0" collapsed="false">
      <c r="A38" s="9" t="s">
        <v>38</v>
      </c>
    </row>
    <row r="39" customFormat="false" ht="15" hidden="false" customHeight="false" outlineLevel="0" collapsed="false">
      <c r="A39" s="9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106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0.55</v>
      </c>
    </row>
    <row r="9" customFormat="false" ht="15" hidden="false" customHeight="false" outlineLevel="0" collapsed="false">
      <c r="A9" s="7" t="s">
        <v>45</v>
      </c>
      <c r="B9" s="16" t="n">
        <v>0.25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0.55</v>
      </c>
    </row>
    <row r="12" customFormat="false" ht="15" hidden="false" customHeight="false" outlineLevel="0" collapsed="false">
      <c r="A12" s="7" t="s">
        <v>49</v>
      </c>
      <c r="B12" s="16" t="n">
        <v>0.5</v>
      </c>
    </row>
    <row r="13" customFormat="false" ht="15" hidden="false" customHeight="false" outlineLevel="0" collapsed="false">
      <c r="A13" s="7" t="s">
        <v>50</v>
      </c>
      <c r="B13" s="27" t="n">
        <v>5</v>
      </c>
    </row>
    <row r="14" customFormat="false" ht="15" hidden="false" customHeight="false" outlineLevel="0" collapsed="false">
      <c r="A14" s="7" t="s">
        <v>51</v>
      </c>
      <c r="B14" s="16" t="n">
        <v>0.16</v>
      </c>
    </row>
    <row r="15" customFormat="false" ht="15" hidden="false" customHeight="false" outlineLevel="0" collapsed="false">
      <c r="A15" s="7" t="s">
        <v>52</v>
      </c>
      <c r="B15" s="28" t="n">
        <v>4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0.25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0.107446592273522</v>
      </c>
    </row>
    <row r="19" customFormat="false" ht="15" hidden="false" customHeight="false" outlineLevel="0" collapsed="false">
      <c r="A19" s="7" t="s">
        <v>58</v>
      </c>
      <c r="B19" s="15" t="n">
        <v>-35.4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4.89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0.55</v>
      </c>
      <c r="C26" s="23" t="n">
        <f aca="false">$B$9</f>
        <v>0.25</v>
      </c>
      <c r="D26" s="23" t="n">
        <f aca="false">$B$9+($B$10-$B$9)*(D24-2)/8</f>
        <v>0.2225</v>
      </c>
      <c r="E26" s="23" t="n">
        <f aca="false">$B$9+($B$10-$B$9)*(E24-2)/8</f>
        <v>0.195</v>
      </c>
      <c r="F26" s="23" t="n">
        <f aca="false">$B$9+($B$10-$B$9)*(F24-2)/8</f>
        <v>0.1675</v>
      </c>
      <c r="G26" s="23" t="n">
        <f aca="false">$B$9+($B$10-$B$9)*(G24-2)/8</f>
        <v>0.14</v>
      </c>
      <c r="H26" s="23" t="n">
        <f aca="false">$B$9+($B$10-$B$9)*(H24-2)/8</f>
        <v>0.1125</v>
      </c>
      <c r="I26" s="23" t="n">
        <f aca="false">$B$9+($B$10-$B$9)*(I24-2)/8</f>
        <v>0.085</v>
      </c>
      <c r="J26" s="23" t="n">
        <f aca="false">$B$9+($B$10-$B$9)*(J24-2)/8</f>
        <v>0.0575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164.3</v>
      </c>
      <c r="C27" s="14" t="n">
        <f aca="false">B27*(1+C26)</f>
        <v>205.375</v>
      </c>
      <c r="D27" s="14" t="n">
        <f aca="false">C27*(1+D26)</f>
        <v>251.0709375</v>
      </c>
      <c r="E27" s="14" t="n">
        <f aca="false">D27*(1+E26)</f>
        <v>300.0297703125</v>
      </c>
      <c r="F27" s="14" t="n">
        <f aca="false">E27*(1+F26)</f>
        <v>350.284756839844</v>
      </c>
      <c r="G27" s="14" t="n">
        <f aca="false">F27*(1+G26)</f>
        <v>399.324622797422</v>
      </c>
      <c r="H27" s="14" t="n">
        <f aca="false">G27*(1+H26)</f>
        <v>444.248642862132</v>
      </c>
      <c r="I27" s="14" t="n">
        <f aca="false">H27*(1+I26)</f>
        <v>482.009777505413</v>
      </c>
      <c r="J27" s="14" t="n">
        <f aca="false">I27*(1+J26)</f>
        <v>509.725339711974</v>
      </c>
      <c r="K27" s="14" t="n">
        <f aca="false">J27*(1+K26)</f>
        <v>525.017099903334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0.54</v>
      </c>
      <c r="C28" s="23" t="n">
        <f aca="false">$B$11+($B$12-$B$11)*MIN(1,C24/$B$13)</f>
        <v>0.53</v>
      </c>
      <c r="D28" s="23" t="n">
        <f aca="false">$B$11+($B$12-$B$11)*MIN(1,D24/$B$13)</f>
        <v>0.52</v>
      </c>
      <c r="E28" s="23" t="n">
        <f aca="false">$B$11+($B$12-$B$11)*MIN(1,E24/$B$13)</f>
        <v>0.51</v>
      </c>
      <c r="F28" s="23" t="n">
        <f aca="false">$B$11+($B$12-$B$11)*MIN(1,F24/$B$13)</f>
        <v>0.5</v>
      </c>
      <c r="G28" s="23" t="n">
        <f aca="false">$B$11+($B$12-$B$11)*MIN(1,G24/$B$13)</f>
        <v>0.5</v>
      </c>
      <c r="H28" s="23" t="n">
        <f aca="false">$B$11+($B$12-$B$11)*MIN(1,H24/$B$13)</f>
        <v>0.5</v>
      </c>
      <c r="I28" s="23" t="n">
        <f aca="false">$B$11+($B$12-$B$11)*MIN(1,I24/$B$13)</f>
        <v>0.5</v>
      </c>
      <c r="J28" s="23" t="n">
        <f aca="false">$B$11+($B$12-$B$11)*MIN(1,J24/$B$13)</f>
        <v>0.5</v>
      </c>
      <c r="K28" s="23" t="n">
        <f aca="false">$B$11+($B$12-$B$11)*MIN(1,K24/$B$13)</f>
        <v>0.5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88.722</v>
      </c>
      <c r="C29" s="14" t="n">
        <f aca="false">C27*C28</f>
        <v>108.84875</v>
      </c>
      <c r="D29" s="14" t="n">
        <f aca="false">D27*D28</f>
        <v>130.5568875</v>
      </c>
      <c r="E29" s="14" t="n">
        <f aca="false">E27*E28</f>
        <v>153.015182859375</v>
      </c>
      <c r="F29" s="14" t="n">
        <f aca="false">F27*F28</f>
        <v>175.142378419922</v>
      </c>
      <c r="G29" s="14" t="n">
        <f aca="false">G27*G28</f>
        <v>199.662311398711</v>
      </c>
      <c r="H29" s="14" t="n">
        <f aca="false">H27*H28</f>
        <v>222.124321431066</v>
      </c>
      <c r="I29" s="14" t="n">
        <f aca="false">I27*I28</f>
        <v>241.004888752707</v>
      </c>
      <c r="J29" s="14" t="n">
        <f aca="false">J27*J28</f>
        <v>254.862669855987</v>
      </c>
      <c r="K29" s="14" t="n">
        <f aca="false">K27*K28</f>
        <v>262.508549951667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74.52648</v>
      </c>
      <c r="C30" s="14" t="n">
        <f aca="false">C29*(1-$B$14)</f>
        <v>91.43295</v>
      </c>
      <c r="D30" s="14" t="n">
        <f aca="false">D29*(1-$B$14)</f>
        <v>109.6677855</v>
      </c>
      <c r="E30" s="14" t="n">
        <f aca="false">E29*(1-$B$14)</f>
        <v>128.532753601875</v>
      </c>
      <c r="F30" s="14" t="n">
        <f aca="false">F29*(1-$B$14)</f>
        <v>147.119597872734</v>
      </c>
      <c r="G30" s="14" t="n">
        <f aca="false">G29*(1-$B$14)</f>
        <v>167.716341574917</v>
      </c>
      <c r="H30" s="14" t="n">
        <f aca="false">H29*(1-$B$14)</f>
        <v>186.584430002095</v>
      </c>
      <c r="I30" s="14" t="n">
        <f aca="false">I29*(1-$B$14)</f>
        <v>202.444106552273</v>
      </c>
      <c r="J30" s="14" t="n">
        <f aca="false">J29*(1-$B$14)</f>
        <v>214.084642679029</v>
      </c>
      <c r="K30" s="14" t="n">
        <f aca="false">K29*(1-$B$14)</f>
        <v>220.5071819594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14.575</v>
      </c>
      <c r="C31" s="14" t="n">
        <f aca="false">IF(ISNUMBER(C25),C25,(C27-B27)/$B$15)</f>
        <v>10.26875</v>
      </c>
      <c r="D31" s="14" t="n">
        <f aca="false">IF(ISNUMBER(D25),D25,(D27-C27)/$B$15)</f>
        <v>11.423984375</v>
      </c>
      <c r="E31" s="14" t="n">
        <f aca="false">IF(ISNUMBER(E25),E25,(E27-D27)/$B$15)</f>
        <v>12.239708203125</v>
      </c>
      <c r="F31" s="14" t="n">
        <f aca="false">IF(ISNUMBER(F25),F25,(F27-E27)/$B$15)</f>
        <v>12.5637466318359</v>
      </c>
      <c r="G31" s="14" t="n">
        <f aca="false">IF(ISNUMBER(G25),G25,(G27-F27)/$B$15)</f>
        <v>12.2599664893945</v>
      </c>
      <c r="H31" s="14" t="n">
        <f aca="false">IF(ISNUMBER(H25),H25,(H27-G27)/$B$15)</f>
        <v>11.2310050161775</v>
      </c>
      <c r="I31" s="14" t="n">
        <f aca="false">IF(ISNUMBER(I25),I25,(I27-H27)/$B$15)</f>
        <v>9.4402836608203</v>
      </c>
      <c r="J31" s="14" t="n">
        <f aca="false">IF(ISNUMBER(J25),J25,(J27-I27)/$B$15)</f>
        <v>6.92889055164032</v>
      </c>
      <c r="K31" s="14" t="n">
        <f aca="false">IF(ISNUMBER(K25),K25,(K27-J27)/$B$15)</f>
        <v>3.82294004783981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59.95148</v>
      </c>
      <c r="C32" s="31" t="n">
        <f aca="false">C30-C31</f>
        <v>81.1642</v>
      </c>
      <c r="D32" s="31" t="n">
        <f aca="false">D30-D31</f>
        <v>98.243801125</v>
      </c>
      <c r="E32" s="31" t="n">
        <f aca="false">E30-E31</f>
        <v>116.29304539875</v>
      </c>
      <c r="F32" s="31" t="n">
        <f aca="false">F30-F31</f>
        <v>134.555851240898</v>
      </c>
      <c r="G32" s="31" t="n">
        <f aca="false">G30-G31</f>
        <v>155.456375085523</v>
      </c>
      <c r="H32" s="31" t="n">
        <f aca="false">H30-H31</f>
        <v>175.353424985918</v>
      </c>
      <c r="I32" s="31" t="n">
        <f aca="false">I30-I31</f>
        <v>193.003822891453</v>
      </c>
      <c r="J32" s="31" t="n">
        <f aca="false">J30-J31</f>
        <v>207.155752127389</v>
      </c>
      <c r="K32" s="31" t="n">
        <f aca="false">K30-K31</f>
        <v>216.68424191156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0.950251588882043</v>
      </c>
      <c r="C33" s="32" t="n">
        <f aca="false">1/(1+$B$18)^(C24-0.5)</f>
        <v>0.858056357310408</v>
      </c>
      <c r="D33" s="32" t="n">
        <f aca="false">1/(1+$B$18)^(D24-0.5)</f>
        <v>0.774806083920371</v>
      </c>
      <c r="E33" s="32" t="n">
        <f aca="false">1/(1+$B$18)^(E24-0.5)</f>
        <v>0.69963291171427</v>
      </c>
      <c r="F33" s="32" t="n">
        <f aca="false">1/(1+$B$18)^(F24-0.5)</f>
        <v>0.631753184844757</v>
      </c>
      <c r="G33" s="32" t="n">
        <f aca="false">1/(1+$B$18)^(G24-0.5)</f>
        <v>0.570459279257707</v>
      </c>
      <c r="H33" s="32" t="n">
        <f aca="false">1/(1+$B$18)^(H24-0.5)</f>
        <v>0.515112225941828</v>
      </c>
      <c r="I33" s="32" t="n">
        <f aca="false">1/(1+$B$18)^(I24-0.5)</f>
        <v>0.465135049884738</v>
      </c>
      <c r="J33" s="32" t="n">
        <f aca="false">1/(1+$B$18)^(J24-0.5)</f>
        <v>0.420006755296293</v>
      </c>
      <c r="K33" s="32" t="n">
        <f aca="false">1/(1+$B$18)^(K24-0.5)</f>
        <v>0.379256894397086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56.96898912583</v>
      </c>
      <c r="C34" s="14" t="n">
        <f aca="false">C32*C33</f>
        <v>69.6434577960134</v>
      </c>
      <c r="D34" s="14" t="n">
        <f aca="false">D32*D33</f>
        <v>76.119894819113</v>
      </c>
      <c r="E34" s="14" t="n">
        <f aca="false">E32*E33</f>
        <v>81.3624419644473</v>
      </c>
      <c r="F34" s="14" t="n">
        <f aca="false">F32*F33</f>
        <v>85.0060875609349</v>
      </c>
      <c r="G34" s="14" t="n">
        <f aca="false">G32*G33</f>
        <v>88.6815316873029</v>
      </c>
      <c r="H34" s="14" t="n">
        <f aca="false">H32*H33</f>
        <v>90.3266930710196</v>
      </c>
      <c r="I34" s="14" t="n">
        <f aca="false">I32*I33</f>
        <v>89.7728427885613</v>
      </c>
      <c r="J34" s="14" t="n">
        <f aca="false">J32*J33</f>
        <v>87.0068152919877</v>
      </c>
      <c r="K34" s="14" t="n">
        <f aca="false">K32*K33</f>
        <v>82.1789926521654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807.067746757375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227.122397418182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2580.71664434397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978.754579852763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1785.82232661014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1750.42232661014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357.959575993893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106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0.3</v>
      </c>
    </row>
    <row r="9" customFormat="false" ht="15" hidden="false" customHeight="false" outlineLevel="0" collapsed="false">
      <c r="A9" s="7" t="s">
        <v>45</v>
      </c>
      <c r="B9" s="16" t="n">
        <v>0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0.48</v>
      </c>
    </row>
    <row r="12" customFormat="false" ht="15" hidden="false" customHeight="false" outlineLevel="0" collapsed="false">
      <c r="A12" s="7" t="s">
        <v>49</v>
      </c>
      <c r="B12" s="16" t="n">
        <v>0.45</v>
      </c>
    </row>
    <row r="13" customFormat="false" ht="15" hidden="false" customHeight="false" outlineLevel="0" collapsed="false">
      <c r="A13" s="7" t="s">
        <v>50</v>
      </c>
      <c r="B13" s="27" t="n">
        <v>5</v>
      </c>
    </row>
    <row r="14" customFormat="false" ht="15" hidden="false" customHeight="false" outlineLevel="0" collapsed="false">
      <c r="A14" s="7" t="s">
        <v>51</v>
      </c>
      <c r="B14" s="16" t="n">
        <v>0.16</v>
      </c>
    </row>
    <row r="15" customFormat="false" ht="15" hidden="false" customHeight="false" outlineLevel="0" collapsed="false">
      <c r="A15" s="7" t="s">
        <v>52</v>
      </c>
      <c r="B15" s="28" t="n">
        <v>4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0.25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0.117446592273522</v>
      </c>
    </row>
    <row r="19" customFormat="false" ht="15" hidden="false" customHeight="false" outlineLevel="0" collapsed="false">
      <c r="A19" s="7" t="s">
        <v>58</v>
      </c>
      <c r="B19" s="15" t="n">
        <v>-35.4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4.89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0.3</v>
      </c>
      <c r="C26" s="23" t="n">
        <f aca="false">$B$9</f>
        <v>0</v>
      </c>
      <c r="D26" s="23" t="n">
        <f aca="false">$B$9+($B$10-$B$9)*(D24-2)/8</f>
        <v>0.00375</v>
      </c>
      <c r="E26" s="23" t="n">
        <f aca="false">$B$9+($B$10-$B$9)*(E24-2)/8</f>
        <v>0.0075</v>
      </c>
      <c r="F26" s="23" t="n">
        <f aca="false">$B$9+($B$10-$B$9)*(F24-2)/8</f>
        <v>0.01125</v>
      </c>
      <c r="G26" s="23" t="n">
        <f aca="false">$B$9+($B$10-$B$9)*(G24-2)/8</f>
        <v>0.015</v>
      </c>
      <c r="H26" s="23" t="n">
        <f aca="false">$B$9+($B$10-$B$9)*(H24-2)/8</f>
        <v>0.01875</v>
      </c>
      <c r="I26" s="23" t="n">
        <f aca="false">$B$9+($B$10-$B$9)*(I24-2)/8</f>
        <v>0.0225</v>
      </c>
      <c r="J26" s="23" t="n">
        <f aca="false">$B$9+($B$10-$B$9)*(J24-2)/8</f>
        <v>0.02625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137.8</v>
      </c>
      <c r="C27" s="14" t="n">
        <f aca="false">B27*(1+C26)</f>
        <v>137.8</v>
      </c>
      <c r="D27" s="14" t="n">
        <f aca="false">C27*(1+D26)</f>
        <v>138.31675</v>
      </c>
      <c r="E27" s="14" t="n">
        <f aca="false">D27*(1+E26)</f>
        <v>139.354125625</v>
      </c>
      <c r="F27" s="14" t="n">
        <f aca="false">E27*(1+F26)</f>
        <v>140.921859538281</v>
      </c>
      <c r="G27" s="14" t="n">
        <f aca="false">F27*(1+G26)</f>
        <v>143.035687431355</v>
      </c>
      <c r="H27" s="14" t="n">
        <f aca="false">G27*(1+H26)</f>
        <v>145.717606570693</v>
      </c>
      <c r="I27" s="14" t="n">
        <f aca="false">H27*(1+I26)</f>
        <v>148.996252718534</v>
      </c>
      <c r="J27" s="14" t="n">
        <f aca="false">I27*(1+J26)</f>
        <v>152.907404352396</v>
      </c>
      <c r="K27" s="14" t="n">
        <f aca="false">J27*(1+K26)</f>
        <v>157.494626482967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0.474</v>
      </c>
      <c r="C28" s="23" t="n">
        <f aca="false">$B$11+($B$12-$B$11)*MIN(1,C24/$B$13)</f>
        <v>0.468</v>
      </c>
      <c r="D28" s="23" t="n">
        <f aca="false">$B$11+($B$12-$B$11)*MIN(1,D24/$B$13)</f>
        <v>0.462</v>
      </c>
      <c r="E28" s="23" t="n">
        <f aca="false">$B$11+($B$12-$B$11)*MIN(1,E24/$B$13)</f>
        <v>0.456</v>
      </c>
      <c r="F28" s="23" t="n">
        <f aca="false">$B$11+($B$12-$B$11)*MIN(1,F24/$B$13)</f>
        <v>0.45</v>
      </c>
      <c r="G28" s="23" t="n">
        <f aca="false">$B$11+($B$12-$B$11)*MIN(1,G24/$B$13)</f>
        <v>0.45</v>
      </c>
      <c r="H28" s="23" t="n">
        <f aca="false">$B$11+($B$12-$B$11)*MIN(1,H24/$B$13)</f>
        <v>0.45</v>
      </c>
      <c r="I28" s="23" t="n">
        <f aca="false">$B$11+($B$12-$B$11)*MIN(1,I24/$B$13)</f>
        <v>0.45</v>
      </c>
      <c r="J28" s="23" t="n">
        <f aca="false">$B$11+($B$12-$B$11)*MIN(1,J24/$B$13)</f>
        <v>0.45</v>
      </c>
      <c r="K28" s="23" t="n">
        <f aca="false">$B$11+($B$12-$B$11)*MIN(1,K24/$B$13)</f>
        <v>0.45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65.3172</v>
      </c>
      <c r="C29" s="14" t="n">
        <f aca="false">C27*C28</f>
        <v>64.4904</v>
      </c>
      <c r="D29" s="14" t="n">
        <f aca="false">D27*D28</f>
        <v>63.9023385</v>
      </c>
      <c r="E29" s="14" t="n">
        <f aca="false">E27*E28</f>
        <v>63.545481285</v>
      </c>
      <c r="F29" s="14" t="n">
        <f aca="false">F27*F28</f>
        <v>63.4148367922266</v>
      </c>
      <c r="G29" s="14" t="n">
        <f aca="false">G27*G28</f>
        <v>64.36605934411</v>
      </c>
      <c r="H29" s="14" t="n">
        <f aca="false">H27*H28</f>
        <v>65.572922956812</v>
      </c>
      <c r="I29" s="14" t="n">
        <f aca="false">I27*I28</f>
        <v>67.0483137233403</v>
      </c>
      <c r="J29" s="14" t="n">
        <f aca="false">J27*J28</f>
        <v>68.808331958578</v>
      </c>
      <c r="K29" s="14" t="n">
        <f aca="false">K27*K28</f>
        <v>70.8725819173353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54.866448</v>
      </c>
      <c r="C30" s="14" t="n">
        <f aca="false">C29*(1-$B$14)</f>
        <v>54.171936</v>
      </c>
      <c r="D30" s="14" t="n">
        <f aca="false">D29*(1-$B$14)</f>
        <v>53.67796434</v>
      </c>
      <c r="E30" s="14" t="n">
        <f aca="false">E29*(1-$B$14)</f>
        <v>53.3782042794</v>
      </c>
      <c r="F30" s="14" t="n">
        <f aca="false">F29*(1-$B$14)</f>
        <v>53.2684629054703</v>
      </c>
      <c r="G30" s="14" t="n">
        <f aca="false">G29*(1-$B$14)</f>
        <v>54.0674898490524</v>
      </c>
      <c r="H30" s="14" t="n">
        <f aca="false">H29*(1-$B$14)</f>
        <v>55.0812552837221</v>
      </c>
      <c r="I30" s="14" t="n">
        <f aca="false">I29*(1-$B$14)</f>
        <v>56.3205835276059</v>
      </c>
      <c r="J30" s="14" t="n">
        <f aca="false">J29*(1-$B$14)</f>
        <v>57.7989988452055</v>
      </c>
      <c r="K30" s="14" t="n">
        <f aca="false">K29*(1-$B$14)</f>
        <v>59.5329688105617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7.95</v>
      </c>
      <c r="C31" s="14" t="n">
        <f aca="false">IF(ISNUMBER(C25),C25,(C27-B27)/$B$15)</f>
        <v>0</v>
      </c>
      <c r="D31" s="14" t="n">
        <f aca="false">IF(ISNUMBER(D25),D25,(D27-C27)/$B$15)</f>
        <v>0.1291875</v>
      </c>
      <c r="E31" s="14" t="n">
        <f aca="false">IF(ISNUMBER(E25),E25,(E27-D27)/$B$15)</f>
        <v>0.259343906250003</v>
      </c>
      <c r="F31" s="14" t="n">
        <f aca="false">IF(ISNUMBER(F25),F25,(F27-E27)/$B$15)</f>
        <v>0.391933478320311</v>
      </c>
      <c r="G31" s="14" t="n">
        <f aca="false">IF(ISNUMBER(G25),G25,(G27-F27)/$B$15)</f>
        <v>0.528456973268554</v>
      </c>
      <c r="H31" s="14" t="n">
        <f aca="false">IF(ISNUMBER(H25),H25,(H27-G27)/$B$15)</f>
        <v>0.670479784834484</v>
      </c>
      <c r="I31" s="14" t="n">
        <f aca="false">IF(ISNUMBER(I25),I25,(I27-H27)/$B$15)</f>
        <v>0.819661536960147</v>
      </c>
      <c r="J31" s="14" t="n">
        <f aca="false">IF(ISNUMBER(J25),J25,(J27-I27)/$B$15)</f>
        <v>0.97778790846538</v>
      </c>
      <c r="K31" s="14" t="n">
        <f aca="false">IF(ISNUMBER(K25),K25,(K27-J27)/$B$15)</f>
        <v>1.14680553264297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46.916448</v>
      </c>
      <c r="C32" s="31" t="n">
        <f aca="false">C30-C31</f>
        <v>54.171936</v>
      </c>
      <c r="D32" s="31" t="n">
        <f aca="false">D30-D31</f>
        <v>53.54877684</v>
      </c>
      <c r="E32" s="31" t="n">
        <f aca="false">E30-E31</f>
        <v>53.11886037315</v>
      </c>
      <c r="F32" s="31" t="n">
        <f aca="false">F30-F31</f>
        <v>52.87652942715</v>
      </c>
      <c r="G32" s="31" t="n">
        <f aca="false">G30-G31</f>
        <v>53.5390328757838</v>
      </c>
      <c r="H32" s="31" t="n">
        <f aca="false">H30-H31</f>
        <v>54.4107754988876</v>
      </c>
      <c r="I32" s="31" t="n">
        <f aca="false">I30-I31</f>
        <v>55.5009219906457</v>
      </c>
      <c r="J32" s="31" t="n">
        <f aca="false">J30-J31</f>
        <v>56.8212109367401</v>
      </c>
      <c r="K32" s="31" t="n">
        <f aca="false">K30-K31</f>
        <v>58.3861632779187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0.94599014540188</v>
      </c>
      <c r="C33" s="32" t="n">
        <f aca="false">1/(1+$B$18)^(C24-0.5)</f>
        <v>0.846564079163012</v>
      </c>
      <c r="D33" s="32" t="n">
        <f aca="false">1/(1+$B$18)^(D24-0.5)</f>
        <v>0.75758795544816</v>
      </c>
      <c r="E33" s="32" t="n">
        <f aca="false">1/(1+$B$18)^(E24-0.5)</f>
        <v>0.677963457660017</v>
      </c>
      <c r="F33" s="32" t="n">
        <f aca="false">1/(1+$B$18)^(F24-0.5)</f>
        <v>0.60670770518048</v>
      </c>
      <c r="G33" s="32" t="n">
        <f aca="false">1/(1+$B$18)^(G24-0.5)</f>
        <v>0.542941120743938</v>
      </c>
      <c r="H33" s="32" t="n">
        <f aca="false">1/(1+$B$18)^(H24-0.5)</f>
        <v>0.4858765729817</v>
      </c>
      <c r="I33" s="32" t="n">
        <f aca="false">1/(1+$B$18)^(I24-0.5)</f>
        <v>0.434809660113733</v>
      </c>
      <c r="J33" s="32" t="n">
        <f aca="false">1/(1+$B$18)^(J24-0.5)</f>
        <v>0.38911001485009</v>
      </c>
      <c r="K33" s="32" t="n">
        <f aca="false">1/(1+$B$18)^(K24-0.5)</f>
        <v>0.348213523170194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44.3824974652597</v>
      </c>
      <c r="C34" s="14" t="n">
        <f aca="false">C32*C33</f>
        <v>45.8600151163176</v>
      </c>
      <c r="D34" s="14" t="n">
        <f aca="false">D32*D33</f>
        <v>40.5679083629654</v>
      </c>
      <c r="E34" s="14" t="n">
        <f aca="false">E32*E33</f>
        <v>36.0126462455404</v>
      </c>
      <c r="F34" s="14" t="n">
        <f aca="false">F32*F33</f>
        <v>32.0805978266543</v>
      </c>
      <c r="G34" s="14" t="n">
        <f aca="false">G32*G33</f>
        <v>29.0685425131246</v>
      </c>
      <c r="H34" s="14" t="n">
        <f aca="false">H32*H33</f>
        <v>26.4369211326761</v>
      </c>
      <c r="I34" s="14" t="n">
        <f aca="false">I32*I33</f>
        <v>24.1323370267515</v>
      </c>
      <c r="J34" s="14" t="n">
        <f aca="false">J32*J33</f>
        <v>22.1097022313951</v>
      </c>
      <c r="K34" s="14" t="n">
        <f aca="false">K32*K33</f>
        <v>20.3308516193943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320.982019540079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61.3189578748785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617.070162792743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214.872175429266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535.854194969345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500.454194969345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102.342371159375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106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0.6</v>
      </c>
    </row>
    <row r="9" customFormat="false" ht="15" hidden="false" customHeight="false" outlineLevel="0" collapsed="false">
      <c r="A9" s="7" t="s">
        <v>45</v>
      </c>
      <c r="B9" s="16" t="n">
        <v>0.45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0.57</v>
      </c>
    </row>
    <row r="12" customFormat="false" ht="15" hidden="false" customHeight="false" outlineLevel="0" collapsed="false">
      <c r="A12" s="7" t="s">
        <v>49</v>
      </c>
      <c r="B12" s="16" t="n">
        <v>0.53</v>
      </c>
    </row>
    <row r="13" customFormat="false" ht="15" hidden="false" customHeight="false" outlineLevel="0" collapsed="false">
      <c r="A13" s="7" t="s">
        <v>50</v>
      </c>
      <c r="B13" s="27" t="n">
        <v>5</v>
      </c>
    </row>
    <row r="14" customFormat="false" ht="15" hidden="false" customHeight="false" outlineLevel="0" collapsed="false">
      <c r="A14" s="7" t="s">
        <v>51</v>
      </c>
      <c r="B14" s="16" t="n">
        <v>0.16</v>
      </c>
    </row>
    <row r="15" customFormat="false" ht="15" hidden="false" customHeight="false" outlineLevel="0" collapsed="false">
      <c r="A15" s="7" t="s">
        <v>52</v>
      </c>
      <c r="B15" s="28" t="n">
        <v>4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0.25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-0.01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0.0974465922735225</v>
      </c>
    </row>
    <row r="19" customFormat="false" ht="15" hidden="false" customHeight="false" outlineLevel="0" collapsed="false">
      <c r="A19" s="7" t="s">
        <v>58</v>
      </c>
      <c r="B19" s="15" t="n">
        <v>-35.4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4.89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0.6</v>
      </c>
      <c r="C26" s="23" t="n">
        <f aca="false">$B$9</f>
        <v>0.45</v>
      </c>
      <c r="D26" s="23" t="n">
        <f aca="false">$B$9+($B$10-$B$9)*(D24-2)/8</f>
        <v>0.3975</v>
      </c>
      <c r="E26" s="23" t="n">
        <f aca="false">$B$9+($B$10-$B$9)*(E24-2)/8</f>
        <v>0.345</v>
      </c>
      <c r="F26" s="23" t="n">
        <f aca="false">$B$9+($B$10-$B$9)*(F24-2)/8</f>
        <v>0.2925</v>
      </c>
      <c r="G26" s="23" t="n">
        <f aca="false">$B$9+($B$10-$B$9)*(G24-2)/8</f>
        <v>0.24</v>
      </c>
      <c r="H26" s="23" t="n">
        <f aca="false">$B$9+($B$10-$B$9)*(H24-2)/8</f>
        <v>0.1875</v>
      </c>
      <c r="I26" s="23" t="n">
        <f aca="false">$B$9+($B$10-$B$9)*(I24-2)/8</f>
        <v>0.135</v>
      </c>
      <c r="J26" s="23" t="n">
        <f aca="false">$B$9+($B$10-$B$9)*(J24-2)/8</f>
        <v>0.0825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169.6</v>
      </c>
      <c r="C27" s="14" t="n">
        <f aca="false">B27*(1+C26)</f>
        <v>245.92</v>
      </c>
      <c r="D27" s="14" t="n">
        <f aca="false">C27*(1+D26)</f>
        <v>343.6732</v>
      </c>
      <c r="E27" s="14" t="n">
        <f aca="false">D27*(1+E26)</f>
        <v>462.240454</v>
      </c>
      <c r="F27" s="14" t="n">
        <f aca="false">E27*(1+F26)</f>
        <v>597.445786795</v>
      </c>
      <c r="G27" s="14" t="n">
        <f aca="false">F27*(1+G26)</f>
        <v>740.8327756258</v>
      </c>
      <c r="H27" s="14" t="n">
        <f aca="false">G27*(1+H26)</f>
        <v>879.738921055637</v>
      </c>
      <c r="I27" s="14" t="n">
        <f aca="false">H27*(1+I26)</f>
        <v>998.503675398149</v>
      </c>
      <c r="J27" s="14" t="n">
        <f aca="false">I27*(1+J26)</f>
        <v>1080.8802286185</v>
      </c>
      <c r="K27" s="14" t="n">
        <f aca="false">J27*(1+K26)</f>
        <v>1113.30663547705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0.562</v>
      </c>
      <c r="C28" s="23" t="n">
        <f aca="false">$B$11+($B$12-$B$11)*MIN(1,C24/$B$13)</f>
        <v>0.554</v>
      </c>
      <c r="D28" s="23" t="n">
        <f aca="false">$B$11+($B$12-$B$11)*MIN(1,D24/$B$13)</f>
        <v>0.546</v>
      </c>
      <c r="E28" s="23" t="n">
        <f aca="false">$B$11+($B$12-$B$11)*MIN(1,E24/$B$13)</f>
        <v>0.538</v>
      </c>
      <c r="F28" s="23" t="n">
        <f aca="false">$B$11+($B$12-$B$11)*MIN(1,F24/$B$13)</f>
        <v>0.53</v>
      </c>
      <c r="G28" s="23" t="n">
        <f aca="false">$B$11+($B$12-$B$11)*MIN(1,G24/$B$13)</f>
        <v>0.53</v>
      </c>
      <c r="H28" s="23" t="n">
        <f aca="false">$B$11+($B$12-$B$11)*MIN(1,H24/$B$13)</f>
        <v>0.53</v>
      </c>
      <c r="I28" s="23" t="n">
        <f aca="false">$B$11+($B$12-$B$11)*MIN(1,I24/$B$13)</f>
        <v>0.53</v>
      </c>
      <c r="J28" s="23" t="n">
        <f aca="false">$B$11+($B$12-$B$11)*MIN(1,J24/$B$13)</f>
        <v>0.53</v>
      </c>
      <c r="K28" s="23" t="n">
        <f aca="false">$B$11+($B$12-$B$11)*MIN(1,K24/$B$13)</f>
        <v>0.53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95.3152</v>
      </c>
      <c r="C29" s="14" t="n">
        <f aca="false">C27*C28</f>
        <v>136.23968</v>
      </c>
      <c r="D29" s="14" t="n">
        <f aca="false">D27*D28</f>
        <v>187.6455672</v>
      </c>
      <c r="E29" s="14" t="n">
        <f aca="false">E27*E28</f>
        <v>248.685364252</v>
      </c>
      <c r="F29" s="14" t="n">
        <f aca="false">F27*F28</f>
        <v>316.64626700135</v>
      </c>
      <c r="G29" s="14" t="n">
        <f aca="false">G27*G28</f>
        <v>392.641371081674</v>
      </c>
      <c r="H29" s="14" t="n">
        <f aca="false">H27*H28</f>
        <v>466.261628159488</v>
      </c>
      <c r="I29" s="14" t="n">
        <f aca="false">I27*I28</f>
        <v>529.206947961019</v>
      </c>
      <c r="J29" s="14" t="n">
        <f aca="false">J27*J28</f>
        <v>572.866521167803</v>
      </c>
      <c r="K29" s="14" t="n">
        <f aca="false">K27*K28</f>
        <v>590.052516802837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80.064768</v>
      </c>
      <c r="C30" s="14" t="n">
        <f aca="false">C29*(1-$B$14)</f>
        <v>114.4413312</v>
      </c>
      <c r="D30" s="14" t="n">
        <f aca="false">D29*(1-$B$14)</f>
        <v>157.622276448</v>
      </c>
      <c r="E30" s="14" t="n">
        <f aca="false">E29*(1-$B$14)</f>
        <v>208.89570597168</v>
      </c>
      <c r="F30" s="14" t="n">
        <f aca="false">F29*(1-$B$14)</f>
        <v>265.982864281134</v>
      </c>
      <c r="G30" s="14" t="n">
        <f aca="false">G29*(1-$B$14)</f>
        <v>329.818751708606</v>
      </c>
      <c r="H30" s="14" t="n">
        <f aca="false">H29*(1-$B$14)</f>
        <v>391.65976765397</v>
      </c>
      <c r="I30" s="14" t="n">
        <f aca="false">I29*(1-$B$14)</f>
        <v>444.533836287256</v>
      </c>
      <c r="J30" s="14" t="n">
        <f aca="false">J29*(1-$B$14)</f>
        <v>481.207877780954</v>
      </c>
      <c r="K30" s="14" t="n">
        <f aca="false">K29*(1-$B$14)</f>
        <v>495.644114114383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15.9</v>
      </c>
      <c r="C31" s="14" t="n">
        <f aca="false">IF(ISNUMBER(C25),C25,(C27-B27)/$B$15)</f>
        <v>19.08</v>
      </c>
      <c r="D31" s="14" t="n">
        <f aca="false">IF(ISNUMBER(D25),D25,(D27-C27)/$B$15)</f>
        <v>24.4383</v>
      </c>
      <c r="E31" s="14" t="n">
        <f aca="false">IF(ISNUMBER(E25),E25,(E27-D27)/$B$15)</f>
        <v>29.6418135</v>
      </c>
      <c r="F31" s="14" t="n">
        <f aca="false">IF(ISNUMBER(F25),F25,(F27-E27)/$B$15)</f>
        <v>33.80133319875</v>
      </c>
      <c r="G31" s="14" t="n">
        <f aca="false">IF(ISNUMBER(G25),G25,(G27-F27)/$B$15)</f>
        <v>35.8467472077</v>
      </c>
      <c r="H31" s="14" t="n">
        <f aca="false">IF(ISNUMBER(H25),H25,(H27-G27)/$B$15)</f>
        <v>34.7265363574594</v>
      </c>
      <c r="I31" s="14" t="n">
        <f aca="false">IF(ISNUMBER(I25),I25,(I27-H27)/$B$15)</f>
        <v>29.6911885856278</v>
      </c>
      <c r="J31" s="14" t="n">
        <f aca="false">IF(ISNUMBER(J25),J25,(J27-I27)/$B$15)</f>
        <v>20.5941383050868</v>
      </c>
      <c r="K31" s="14" t="n">
        <f aca="false">IF(ISNUMBER(K25),K25,(K27-J27)/$B$15)</f>
        <v>8.10660171463871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64.164768</v>
      </c>
      <c r="C32" s="31" t="n">
        <f aca="false">C30-C31</f>
        <v>95.3613312</v>
      </c>
      <c r="D32" s="31" t="n">
        <f aca="false">D30-D31</f>
        <v>133.183976448</v>
      </c>
      <c r="E32" s="31" t="n">
        <f aca="false">E30-E31</f>
        <v>179.25389247168</v>
      </c>
      <c r="F32" s="31" t="n">
        <f aca="false">F30-F31</f>
        <v>232.181531082384</v>
      </c>
      <c r="G32" s="31" t="n">
        <f aca="false">G30-G31</f>
        <v>293.972004500906</v>
      </c>
      <c r="H32" s="31" t="n">
        <f aca="false">H30-H31</f>
        <v>356.933231296511</v>
      </c>
      <c r="I32" s="31" t="n">
        <f aca="false">I30-I31</f>
        <v>414.842647701628</v>
      </c>
      <c r="J32" s="31" t="n">
        <f aca="false">J30-J31</f>
        <v>460.613739475868</v>
      </c>
      <c r="K32" s="31" t="n">
        <f aca="false">K30-K31</f>
        <v>487.537512399744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0.954571146273633</v>
      </c>
      <c r="C33" s="32" t="n">
        <f aca="false">1/(1+$B$18)^(C24-0.5)</f>
        <v>0.869811025879718</v>
      </c>
      <c r="D33" s="32" t="n">
        <f aca="false">1/(1+$B$18)^(D24-0.5)</f>
        <v>0.792577089403299</v>
      </c>
      <c r="E33" s="32" t="n">
        <f aca="false">1/(1+$B$18)^(E24-0.5)</f>
        <v>0.722201057421263</v>
      </c>
      <c r="F33" s="32" t="n">
        <f aca="false">1/(1+$B$18)^(F24-0.5)</f>
        <v>0.658073989664606</v>
      </c>
      <c r="G33" s="32" t="n">
        <f aca="false">1/(1+$B$18)^(G24-0.5)</f>
        <v>0.599641016061938</v>
      </c>
      <c r="H33" s="32" t="n">
        <f aca="false">1/(1+$B$18)^(H24-0.5)</f>
        <v>0.546396535634315</v>
      </c>
      <c r="I33" s="32" t="n">
        <f aca="false">1/(1+$B$18)^(I24-0.5)</f>
        <v>0.497879841699061</v>
      </c>
      <c r="J33" s="32" t="n">
        <f aca="false">1/(1+$B$18)^(J24-0.5)</f>
        <v>0.453671135528909</v>
      </c>
      <c r="K33" s="32" t="n">
        <f aca="false">1/(1+$B$18)^(K24-0.5)</f>
        <v>0.413387893974014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61.2498361401417</v>
      </c>
      <c r="C34" s="14" t="n">
        <f aca="false">C32*C33</f>
        <v>82.9463373203275</v>
      </c>
      <c r="D34" s="14" t="n">
        <f aca="false">D32*D33</f>
        <v>105.558568408313</v>
      </c>
      <c r="E34" s="14" t="n">
        <f aca="false">E32*E33</f>
        <v>129.457350689925</v>
      </c>
      <c r="F34" s="14" t="n">
        <f aca="false">F32*F33</f>
        <v>152.792626485821</v>
      </c>
      <c r="G34" s="14" t="n">
        <f aca="false">G32*G33</f>
        <v>176.277671472688</v>
      </c>
      <c r="H34" s="14" t="n">
        <f aca="false">H32*H33</f>
        <v>195.027081033175</v>
      </c>
      <c r="I34" s="14" t="n">
        <f aca="false">I32*I33</f>
        <v>206.541791767706</v>
      </c>
      <c r="J34" s="14" t="n">
        <f aca="false">J32*J33</f>
        <v>208.967158228234</v>
      </c>
      <c r="K34" s="14" t="n">
        <f aca="false">K32*K33</f>
        <v>201.54210548426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1520.36052703059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510.513437537814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6660.85283021244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2753.51592355237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4273.87645058296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4238.47645058296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866.764100323714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2026-10-22T21:12:43Z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Broadcom (AVGO), fiscal years to November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