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<sst xmlns="http://schemas.openxmlformats.org/spreadsheetml/2006/main" count="163" uniqueCount="77">
  <si>
    <t xml:space="preserve">LDB FINANCE</t>
  </si>
  <si>
    <t xml:space="preserve">Boeing (BA)</t>
  </si>
  <si>
    <t xml:space="preserve">Ten-year discounted free cash flow to the firm as production recovers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</si>
  <si>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</si>
  <si>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</si>
  <si>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</si>
  <si>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</si>
  <si>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</si>
  <si>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</si>
  <si>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</si>
  <si>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</si>
  <si>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</si>
  <si>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</si>
  <si>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</si>
  <si>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</si>
  <si>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</si>
  <si>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</si>
  <si>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</si>
  <si>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</si>
  <si>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</si>
  <si>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</si>
  <si>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</si>
  <si>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</si>
  <si>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</si>
  <si>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</si>
  <si>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</si>
  <si>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</si>
  <si>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</si>
  <si>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</si>
  <si>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</si>
  <si>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</si>
  <si>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</si>
  <si>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</si>
  <si>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</si>
  <si>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</si>
  <si>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</si>
  <si>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</si>
  <si>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</si>
  <si>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https://github.com/ldiazbusquets/finance/blob/main/_source/models/ba.py, and checked against it each time the file is made.</t>
  </si>
  <si>
    <t xml:space="preserve">For education only. Not investment advice.</t>
  </si>
  <si>
    <t xml:space="preserve">Base case: free cash flow back to normal, $ billions</t>
  </si>
  <si>
    <t xml:space="preserve">INPUTS</t>
  </si>
  <si>
    <t xml:space="preserve">After-tax interest added back ($B a year)</t>
  </si>
  <si>
    <t xml:space="preserve">Turns free cash flow into cash flow to the firm</t>
  </si>
  <si>
    <t xml:space="preserve">Growth in year 6</t>
  </si>
  <si>
    <t xml:space="preserve">Fades in a straight line to terminal growth by year 10</t>
  </si>
  <si>
    <t xml:space="preserve">Terminal growth</t>
  </si>
  <si>
    <t xml:space="preserve">Discount rate shift for this case</t>
  </si>
  <si>
    <t xml:space="preserve">Net debt ($B)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</si>
  <si>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</si>
  <si>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</si>
  <si>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</si>
  <si>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</si>
  <si>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</si>
  <si>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</si>
  <si>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</si>
  <si>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</si>
  <si>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</si>
  <si>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</si>
  <si>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</si>
  <si>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</si>
  <si>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</si>
  <si>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Free cash flow path ($B)</t>
  </si>
  <si>
    <t xml:space="preserve">Years 1-5: the production recovery</t>
  </si>
  <si>
    <t xml:space="preserve">Growth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</si>
  <si>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</si>
  <si>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</si>
  <si>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</si>
  <si>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</si>
  <si>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</si>
  <si>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Terminal value ($B)</t>
  </si>
  <si>
    <t xml:space="preserve">FCFF10 x (1 + g)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</si>
  <si>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</si>
  <si>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</si>
  <si>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</si>
  <si>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free cash flow back to normal, $ billions</t>
  </si>
  <si>
    <t xml:space="preserve">Bull case: free cash flow back to normal,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</si>
</sst>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#,##0.00;\(#,##0.00\);\-"/>
    <numFmt numFmtId="172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1.35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0.11225</v>
      </c>
    </row>
    <row r="11" customFormat="false" ht="15" hidden="false" customHeight="false" outlineLevel="0" collapsed="false">
      <c r="A11" s="7" t="s">
        <v>11</v>
      </c>
      <c r="B11" s="12" t="n">
        <v>168.18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0.7906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132.963108</v>
      </c>
    </row>
    <row r="14" customFormat="false" ht="15" hidden="false" customHeight="false" outlineLevel="0" collapsed="false">
      <c r="A14" s="7" t="s">
        <v>16</v>
      </c>
      <c r="B14" s="15" t="n">
        <v>45.9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0.06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0.0956081388958085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Bear!$B$30</f>
        <v>104.367620154066</v>
      </c>
      <c r="C21" s="21" t="n">
        <f aca="false">Base!$B$30</f>
        <v>196.567285331649</v>
      </c>
      <c r="D21" s="21" t="n">
        <f aca="false">Bull!$B$30</f>
        <v>292.060886982637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197.39076945</v>
      </c>
    </row>
    <row r="24" customFormat="false" ht="15" hidden="false" customHeight="false" outlineLevel="0" collapsed="false">
      <c r="A24" s="7" t="s">
        <v>29</v>
      </c>
      <c r="C24" s="12" t="n">
        <v>168.18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0.173687533892259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</v>
      </c>
      <c r="C29" s="26" t="n">
        <f aca="false">(SUMPRODUCT(Base!$B$20:$K$20,1/(1+B29)^(Base!$B$17:$K$17-0.5))+Base!$K$20*(1+Base!$B$9)/(B29-Base!$B$9)/(1+B29)^9.5+Base!$B$12)/Base!$B$13</f>
        <v>273.549981328267</v>
      </c>
    </row>
    <row r="30" customFormat="false" ht="15" hidden="false" customHeight="false" outlineLevel="0" collapsed="false">
      <c r="A30" s="24"/>
      <c r="B30" s="25" t="n">
        <v>0.085</v>
      </c>
      <c r="C30" s="26" t="n">
        <f aca="false">(SUMPRODUCT(Base!$B$20:$K$20,1/(1+B30)^(Base!$B$17:$K$17-0.5))+Base!$K$20*(1+Base!$B$9)/(B30-Base!$B$9)/(1+B30)^9.5+Base!$B$12)/Base!$B$13</f>
        <v>244.096912655869</v>
      </c>
    </row>
    <row r="31" customFormat="false" ht="15" hidden="false" customHeight="false" outlineLevel="0" collapsed="false">
      <c r="A31" s="24"/>
      <c r="B31" s="25" t="n">
        <v>0.09</v>
      </c>
      <c r="C31" s="26" t="n">
        <f aca="false">(SUMPRODUCT(Base!$B$20:$K$20,1/(1+B31)^(Base!$B$17:$K$17-0.5))+Base!$K$20*(1+Base!$B$9)/(B31-Base!$B$9)/(1+B31)^9.5+Base!$B$12)/Base!$B$13</f>
        <v>219.58364004268</v>
      </c>
    </row>
    <row r="32" customFormat="false" ht="15" hidden="false" customHeight="false" outlineLevel="0" collapsed="false">
      <c r="A32" s="24"/>
      <c r="B32" s="25" t="n">
        <v>0.095</v>
      </c>
      <c r="C32" s="26" t="n">
        <f aca="false">(SUMPRODUCT(Base!$B$20:$K$20,1/(1+B32)^(Base!$B$17:$K$17-0.5))+Base!$K$20*(1+Base!$B$9)/(B32-Base!$B$9)/(1+B32)^9.5+Base!$B$12)/Base!$B$13</f>
        <v>198.869494056975</v>
      </c>
    </row>
    <row r="33" customFormat="false" ht="15" hidden="false" customHeight="false" outlineLevel="0" collapsed="false">
      <c r="A33" s="9" t="s">
        <v>35</v>
      </c>
    </row>
    <row r="35" customFormat="false" ht="19.5" hidden="false" customHeight="true" outlineLevel="0" collapsed="false">
      <c r="A35" s="5" t="s">
        <v>36</v>
      </c>
      <c r="B35" s="6"/>
      <c r="C35" s="6"/>
      <c r="D35" s="6"/>
      <c r="E35" s="6"/>
    </row>
    <row r="36" customFormat="false" ht="15" hidden="false" customHeight="false" outlineLevel="0" collapsed="false">
      <c r="A36" s="9" t="s">
        <v>37</v>
      </c>
    </row>
    <row r="37" customFormat="false" ht="15" hidden="false" customHeight="false" outlineLevel="0" collapsed="false">
      <c r="A37" s="9" t="s">
        <v>38</v>
      </c>
    </row>
    <row r="38" customFormat="false" ht="15" hidden="false" customHeight="false" outlineLevel="0" collapsed="false">
      <c r="A38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0.06</v>
      </c>
      <c r="C8" s="9" t="s">
        <v>45</v>
      </c>
    </row>
    <row r="9" customFormat="false" ht="15" hidden="false" customHeight="false" outlineLevel="0" collapsed="false">
      <c r="A9" s="7" t="s">
        <v>46</v>
      </c>
      <c r="B9" s="16" t="n">
        <v>0.03</v>
      </c>
    </row>
    <row r="10" customFormat="false" ht="15" hidden="false" customHeight="false" outlineLevel="0" collapsed="false">
      <c r="A10" s="7" t="s">
        <v>47</v>
      </c>
      <c r="B10" s="8" t="n">
        <v>0</v>
      </c>
    </row>
    <row r="11" customFormat="false" ht="15" hidden="false" customHeight="false" outlineLevel="0" collapsed="false">
      <c r="A11" s="7" t="s">
        <v>33</v>
      </c>
      <c r="B11" s="28" t="n">
        <f aca="false">Summary!$B$17+B10</f>
        <v>0.0956081388958085</v>
      </c>
    </row>
    <row r="12" customFormat="false" ht="15" hidden="false" customHeight="false" outlineLevel="0" collapsed="false">
      <c r="A12" s="7" t="s">
        <v>48</v>
      </c>
      <c r="B12" s="27" t="n">
        <v>-25.2</v>
      </c>
      <c r="C12" s="9" t="s">
        <v>17</v>
      </c>
    </row>
    <row r="13" customFormat="false" ht="15" hidden="false" customHeight="false" outlineLevel="0" collapsed="false">
      <c r="A13" s="7" t="s">
        <v>13</v>
      </c>
      <c r="B13" s="13" t="n">
        <v>0.7906</v>
      </c>
    </row>
    <row r="15" customFormat="false" ht="19.5" hidden="false" customHeight="true" outlineLevel="0" collapsed="false">
      <c r="A15" s="5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customFormat="false" ht="30" hidden="false" customHeight="true" outlineLevel="0" collapsed="false">
      <c r="A16" s="19" t="s">
        <v>50</v>
      </c>
      <c r="B16" s="20" t="s">
        <v>51</v>
      </c>
      <c r="C16" s="20" t="s">
        <v>52</v>
      </c>
      <c r="D16" s="20" t="s">
        <v>53</v>
      </c>
      <c r="E16" s="20" t="s">
        <v>54</v>
      </c>
      <c r="F16" s="20" t="s">
        <v>55</v>
      </c>
      <c r="G16" s="20" t="s">
        <v>56</v>
      </c>
      <c r="H16" s="20" t="s">
        <v>57</v>
      </c>
      <c r="I16" s="20" t="s">
        <v>58</v>
      </c>
      <c r="J16" s="20" t="s">
        <v>59</v>
      </c>
      <c r="K16" s="20" t="s">
        <v>60</v>
      </c>
    </row>
    <row r="17" customFormat="false" ht="15" hidden="false" customHeight="false" outlineLevel="0" collapsed="false">
      <c r="A17" s="7" t="s">
        <v>61</v>
      </c>
      <c r="B17" s="29" t="n">
        <v>1</v>
      </c>
      <c r="C17" s="29" t="n">
        <v>2</v>
      </c>
      <c r="D17" s="29" t="n">
        <v>3</v>
      </c>
      <c r="E17" s="29" t="n">
        <v>4</v>
      </c>
      <c r="F17" s="29" t="n">
        <v>5</v>
      </c>
      <c r="G17" s="29" t="n">
        <v>6</v>
      </c>
      <c r="H17" s="29" t="n">
        <v>7</v>
      </c>
      <c r="I17" s="29" t="n">
        <v>8</v>
      </c>
      <c r="J17" s="29" t="n">
        <v>9</v>
      </c>
      <c r="K17" s="29" t="n">
        <v>10</v>
      </c>
    </row>
    <row r="18" customFormat="false" ht="15" hidden="false" customHeight="false" outlineLevel="0" collapsed="false">
      <c r="A18" s="7" t="s">
        <v>62</v>
      </c>
      <c r="B18" s="27" t="n">
        <v>2</v>
      </c>
      <c r="C18" s="27" t="n">
        <v>3</v>
      </c>
      <c r="D18" s="27" t="n">
        <v>6</v>
      </c>
      <c r="E18" s="27" t="n">
        <v>10</v>
      </c>
      <c r="F18" s="27" t="n">
        <v>11.5</v>
      </c>
      <c r="L18" s="9" t="s">
        <v>63</v>
      </c>
    </row>
    <row r="19" customFormat="false" ht="15" hidden="false" customHeight="false" outlineLevel="0" collapsed="false">
      <c r="A19" s="7" t="s">
        <v>64</v>
      </c>
      <c r="G19" s="23" t="n">
        <f aca="false">$B$8+($B$9-$B$8)*(G17-5)/5</f>
        <v>0.054</v>
      </c>
      <c r="H19" s="23" t="n">
        <f aca="false">$B$8+($B$9-$B$8)*(H17-5)/5</f>
        <v>0.048</v>
      </c>
      <c r="I19" s="23" t="n">
        <f aca="false">$B$8+($B$9-$B$8)*(I17-5)/5</f>
        <v>0.042</v>
      </c>
      <c r="J19" s="23" t="n">
        <f aca="false">$B$8+($B$9-$B$8)*(J17-5)/5</f>
        <v>0.036</v>
      </c>
      <c r="K19" s="23" t="n">
        <f aca="false">$B$8+($B$9-$B$8)*(K17-5)/5</f>
        <v>0.03</v>
      </c>
    </row>
    <row r="20" customFormat="false" ht="15" hidden="false" customHeight="false" outlineLevel="0" collapsed="false">
      <c r="A20" s="17" t="s">
        <v>65</v>
      </c>
      <c r="B20" s="30" t="n">
        <f aca="false">B18+$B$7</f>
        <v>4</v>
      </c>
      <c r="C20" s="30" t="n">
        <f aca="false">C18+$B$7</f>
        <v>5</v>
      </c>
      <c r="D20" s="30" t="n">
        <f aca="false">D18+$B$7</f>
        <v>8</v>
      </c>
      <c r="E20" s="30" t="n">
        <f aca="false">E18+$B$7</f>
        <v>12</v>
      </c>
      <c r="F20" s="30" t="n">
        <f aca="false">F18+$B$7</f>
        <v>13.5</v>
      </c>
      <c r="G20" s="30" t="n">
        <f aca="false">F20*(1+G19)</f>
        <v>14.229</v>
      </c>
      <c r="H20" s="30" t="n">
        <f aca="false">G20*(1+H19)</f>
        <v>14.911992</v>
      </c>
      <c r="I20" s="30" t="n">
        <f aca="false">H20*(1+I19)</f>
        <v>15.538295664</v>
      </c>
      <c r="J20" s="30" t="n">
        <f aca="false">I20*(1+J19)</f>
        <v>16.097674307904</v>
      </c>
      <c r="K20" s="30" t="n">
        <f aca="false">J20*(1+K19)</f>
        <v>16.5806045371411</v>
      </c>
    </row>
    <row r="21" customFormat="false" ht="15" hidden="false" customHeight="false" outlineLevel="0" collapsed="false">
      <c r="A21" s="7" t="s">
        <v>66</v>
      </c>
      <c r="B21" s="31" t="n">
        <f aca="false">1/(1+$B$11)^(B17-0.5)</f>
        <v>0.955371705752279</v>
      </c>
      <c r="C21" s="31" t="n">
        <f aca="false">1/(1+$B$11)^(C17-0.5)</f>
        <v>0.872001285710724</v>
      </c>
      <c r="D21" s="31" t="n">
        <f aca="false">1/(1+$B$11)^(D17-0.5)</f>
        <v>0.795906177357862</v>
      </c>
      <c r="E21" s="31" t="n">
        <f aca="false">1/(1+$B$11)^(E17-0.5)</f>
        <v>0.726451501318714</v>
      </c>
      <c r="F21" s="31" t="n">
        <f aca="false">1/(1+$B$11)^(F17-0.5)</f>
        <v>0.663057780905914</v>
      </c>
      <c r="G21" s="31" t="n">
        <f aca="false">1/(1+$B$11)^(G17-0.5)</f>
        <v>0.605196107409504</v>
      </c>
      <c r="H21" s="31" t="n">
        <f aca="false">1/(1+$B$11)^(H17-0.5)</f>
        <v>0.552383727287241</v>
      </c>
      <c r="I21" s="31" t="n">
        <f aca="false">1/(1+$B$11)^(I17-0.5)</f>
        <v>0.50418001443833</v>
      </c>
      <c r="J21" s="31" t="n">
        <f aca="false">1/(1+$B$11)^(J17-0.5)</f>
        <v>0.460182793956295</v>
      </c>
      <c r="K21" s="31" t="n">
        <f aca="false">1/(1+$B$11)^(K17-0.5)</f>
        <v>0.420024986689204</v>
      </c>
    </row>
    <row r="22" customFormat="false" ht="15" hidden="false" customHeight="false" outlineLevel="0" collapsed="false">
      <c r="A22" s="7" t="s">
        <v>67</v>
      </c>
      <c r="B22" s="32" t="n">
        <f aca="false">B20*B21</f>
        <v>3.82148682300912</v>
      </c>
      <c r="C22" s="32" t="n">
        <f aca="false">C20*C21</f>
        <v>4.36000642855362</v>
      </c>
      <c r="D22" s="32" t="n">
        <f aca="false">D20*D21</f>
        <v>6.36724941886289</v>
      </c>
      <c r="E22" s="32" t="n">
        <f aca="false">E20*E21</f>
        <v>8.71741801582456</v>
      </c>
      <c r="F22" s="32" t="n">
        <f aca="false">F20*F21</f>
        <v>8.95128004222984</v>
      </c>
      <c r="G22" s="32" t="n">
        <f aca="false">G20*G21</f>
        <v>8.61133541232983</v>
      </c>
      <c r="H22" s="32" t="n">
        <f aca="false">H20*H21</f>
        <v>8.23714172223752</v>
      </c>
      <c r="I22" s="32" t="n">
        <f aca="false">I20*I21</f>
        <v>7.83409813222256</v>
      </c>
      <c r="J22" s="32" t="n">
        <f aca="false">J20*J21</f>
        <v>7.40787273920974</v>
      </c>
      <c r="K22" s="32" t="n">
        <f aca="false">K20*K21</f>
        <v>6.96426820001165</v>
      </c>
    </row>
    <row r="24" customFormat="false" ht="19.5" hidden="false" customHeight="true" outlineLevel="0" collapsed="false">
      <c r="A24" s="5" t="s">
        <v>68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customFormat="false" ht="15" hidden="false" customHeight="false" outlineLevel="0" collapsed="false">
      <c r="A25" s="7" t="s">
        <v>69</v>
      </c>
      <c r="B25" s="32" t="n">
        <f aca="false">SUM(B22:K22)</f>
        <v>71.2721569344913</v>
      </c>
    </row>
    <row r="26" customFormat="false" ht="15" hidden="false" customHeight="false" outlineLevel="0" collapsed="false">
      <c r="A26" s="7" t="s">
        <v>70</v>
      </c>
      <c r="B26" s="32" t="n">
        <f aca="false">K20*(1+$B$9)/($B$11-$B$9)</f>
        <v>260.303416019417</v>
      </c>
      <c r="C26" s="9" t="s">
        <v>71</v>
      </c>
    </row>
    <row r="27" customFormat="false" ht="15" hidden="false" customHeight="false" outlineLevel="0" collapsed="false">
      <c r="A27" s="7" t="s">
        <v>72</v>
      </c>
      <c r="B27" s="32" t="n">
        <f aca="false">B26/(1+$B$11)^9.5</f>
        <v>109.33393884871</v>
      </c>
    </row>
    <row r="28" customFormat="false" ht="15" hidden="false" customHeight="false" outlineLevel="0" collapsed="false">
      <c r="A28" s="7" t="s">
        <v>73</v>
      </c>
      <c r="B28" s="32" t="n">
        <f aca="false">B25+B27</f>
        <v>180.606095783201</v>
      </c>
    </row>
    <row r="29" customFormat="false" ht="15" hidden="false" customHeight="false" outlineLevel="0" collapsed="false">
      <c r="A29" s="7" t="s">
        <v>74</v>
      </c>
      <c r="B29" s="32" t="n">
        <f aca="false">B28+$B$12</f>
        <v>155.406095783201</v>
      </c>
    </row>
    <row r="30" customFormat="false" ht="15" hidden="false" customHeight="false" outlineLevel="0" collapsed="false">
      <c r="A30" s="17" t="s">
        <v>34</v>
      </c>
      <c r="B30" s="22" t="n">
        <f aca="false">B29/$B$13</f>
        <v>196.567285331649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0.06</v>
      </c>
      <c r="C8" s="9" t="s">
        <v>45</v>
      </c>
    </row>
    <row r="9" customFormat="false" ht="15" hidden="false" customHeight="false" outlineLevel="0" collapsed="false">
      <c r="A9" s="7" t="s">
        <v>46</v>
      </c>
      <c r="B9" s="16" t="n">
        <v>0.03</v>
      </c>
    </row>
    <row r="10" customFormat="false" ht="15" hidden="false" customHeight="false" outlineLevel="0" collapsed="false">
      <c r="A10" s="7" t="s">
        <v>47</v>
      </c>
      <c r="B10" s="8" t="n">
        <v>0.01</v>
      </c>
    </row>
    <row r="11" customFormat="false" ht="15" hidden="false" customHeight="false" outlineLevel="0" collapsed="false">
      <c r="A11" s="7" t="s">
        <v>33</v>
      </c>
      <c r="B11" s="28" t="n">
        <f aca="false">Summary!$B$17+B10</f>
        <v>0.105608138895809</v>
      </c>
    </row>
    <row r="12" customFormat="false" ht="15" hidden="false" customHeight="false" outlineLevel="0" collapsed="false">
      <c r="A12" s="7" t="s">
        <v>48</v>
      </c>
      <c r="B12" s="27" t="n">
        <v>-25.2</v>
      </c>
      <c r="C12" s="9" t="s">
        <v>17</v>
      </c>
    </row>
    <row r="13" customFormat="false" ht="15" hidden="false" customHeight="false" outlineLevel="0" collapsed="false">
      <c r="A13" s="7" t="s">
        <v>13</v>
      </c>
      <c r="B13" s="13" t="n">
        <v>0.7906</v>
      </c>
    </row>
    <row r="15" customFormat="false" ht="19.5" hidden="false" customHeight="true" outlineLevel="0" collapsed="false">
      <c r="A15" s="5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customFormat="false" ht="30" hidden="false" customHeight="true" outlineLevel="0" collapsed="false">
      <c r="A16" s="19" t="s">
        <v>50</v>
      </c>
      <c r="B16" s="20" t="s">
        <v>51</v>
      </c>
      <c r="C16" s="20" t="s">
        <v>52</v>
      </c>
      <c r="D16" s="20" t="s">
        <v>53</v>
      </c>
      <c r="E16" s="20" t="s">
        <v>54</v>
      </c>
      <c r="F16" s="20" t="s">
        <v>55</v>
      </c>
      <c r="G16" s="20" t="s">
        <v>56</v>
      </c>
      <c r="H16" s="20" t="s">
        <v>57</v>
      </c>
      <c r="I16" s="20" t="s">
        <v>58</v>
      </c>
      <c r="J16" s="20" t="s">
        <v>59</v>
      </c>
      <c r="K16" s="20" t="s">
        <v>60</v>
      </c>
    </row>
    <row r="17" customFormat="false" ht="15" hidden="false" customHeight="false" outlineLevel="0" collapsed="false">
      <c r="A17" s="7" t="s">
        <v>61</v>
      </c>
      <c r="B17" s="29" t="n">
        <v>1</v>
      </c>
      <c r="C17" s="29" t="n">
        <v>2</v>
      </c>
      <c r="D17" s="29" t="n">
        <v>3</v>
      </c>
      <c r="E17" s="29" t="n">
        <v>4</v>
      </c>
      <c r="F17" s="29" t="n">
        <v>5</v>
      </c>
      <c r="G17" s="29" t="n">
        <v>6</v>
      </c>
      <c r="H17" s="29" t="n">
        <v>7</v>
      </c>
      <c r="I17" s="29" t="n">
        <v>8</v>
      </c>
      <c r="J17" s="29" t="n">
        <v>9</v>
      </c>
      <c r="K17" s="29" t="n">
        <v>10</v>
      </c>
    </row>
    <row r="18" customFormat="false" ht="15" hidden="false" customHeight="false" outlineLevel="0" collapsed="false">
      <c r="A18" s="7" t="s">
        <v>62</v>
      </c>
      <c r="B18" s="27" t="n">
        <v>1.5</v>
      </c>
      <c r="C18" s="27" t="n">
        <v>1</v>
      </c>
      <c r="D18" s="27" t="n">
        <v>3</v>
      </c>
      <c r="E18" s="27" t="n">
        <v>5</v>
      </c>
      <c r="F18" s="27" t="n">
        <v>7.5</v>
      </c>
      <c r="L18" s="9" t="s">
        <v>63</v>
      </c>
    </row>
    <row r="19" customFormat="false" ht="15" hidden="false" customHeight="false" outlineLevel="0" collapsed="false">
      <c r="A19" s="7" t="s">
        <v>64</v>
      </c>
      <c r="G19" s="23" t="n">
        <f aca="false">$B$8+($B$9-$B$8)*(G17-5)/5</f>
        <v>0.054</v>
      </c>
      <c r="H19" s="23" t="n">
        <f aca="false">$B$8+($B$9-$B$8)*(H17-5)/5</f>
        <v>0.048</v>
      </c>
      <c r="I19" s="23" t="n">
        <f aca="false">$B$8+($B$9-$B$8)*(I17-5)/5</f>
        <v>0.042</v>
      </c>
      <c r="J19" s="23" t="n">
        <f aca="false">$B$8+($B$9-$B$8)*(J17-5)/5</f>
        <v>0.036</v>
      </c>
      <c r="K19" s="23" t="n">
        <f aca="false">$B$8+($B$9-$B$8)*(K17-5)/5</f>
        <v>0.03</v>
      </c>
    </row>
    <row r="20" customFormat="false" ht="15" hidden="false" customHeight="false" outlineLevel="0" collapsed="false">
      <c r="A20" s="17" t="s">
        <v>65</v>
      </c>
      <c r="B20" s="30" t="n">
        <f aca="false">B18+$B$7</f>
        <v>3.5</v>
      </c>
      <c r="C20" s="30" t="n">
        <f aca="false">C18+$B$7</f>
        <v>3</v>
      </c>
      <c r="D20" s="30" t="n">
        <f aca="false">D18+$B$7</f>
        <v>5</v>
      </c>
      <c r="E20" s="30" t="n">
        <f aca="false">E18+$B$7</f>
        <v>7</v>
      </c>
      <c r="F20" s="30" t="n">
        <f aca="false">F18+$B$7</f>
        <v>9.5</v>
      </c>
      <c r="G20" s="30" t="n">
        <f aca="false">F20*(1+G19)</f>
        <v>10.013</v>
      </c>
      <c r="H20" s="30" t="n">
        <f aca="false">G20*(1+H19)</f>
        <v>10.493624</v>
      </c>
      <c r="I20" s="30" t="n">
        <f aca="false">H20*(1+I19)</f>
        <v>10.934356208</v>
      </c>
      <c r="J20" s="30" t="n">
        <f aca="false">I20*(1+J19)</f>
        <v>11.327993031488</v>
      </c>
      <c r="K20" s="30" t="n">
        <f aca="false">J20*(1+K19)</f>
        <v>11.6678328224326</v>
      </c>
    </row>
    <row r="21" customFormat="false" ht="15" hidden="false" customHeight="false" outlineLevel="0" collapsed="false">
      <c r="A21" s="7" t="s">
        <v>66</v>
      </c>
      <c r="B21" s="31" t="n">
        <f aca="false">1/(1+$B$11)^(B17-0.5)</f>
        <v>0.95104132058756</v>
      </c>
      <c r="C21" s="31" t="n">
        <f aca="false">1/(1+$B$11)^(C17-0.5)</f>
        <v>0.860197467013388</v>
      </c>
      <c r="D21" s="31" t="n">
        <f aca="false">1/(1+$B$11)^(D17-0.5)</f>
        <v>0.778031055263833</v>
      </c>
      <c r="E21" s="31" t="n">
        <f aca="false">1/(1+$B$11)^(E17-0.5)</f>
        <v>0.703713212568123</v>
      </c>
      <c r="F21" s="31" t="n">
        <f aca="false">1/(1+$B$11)^(F17-0.5)</f>
        <v>0.636494240419516</v>
      </c>
      <c r="G21" s="31" t="n">
        <f aca="false">1/(1+$B$11)^(G17-0.5)</f>
        <v>0.575696051817414</v>
      </c>
      <c r="H21" s="31" t="n">
        <f aca="false">1/(1+$B$11)^(H17-0.5)</f>
        <v>0.520705330907181</v>
      </c>
      <c r="I21" s="31" t="n">
        <f aca="false">1/(1+$B$11)^(I17-0.5)</f>
        <v>0.470967346013949</v>
      </c>
      <c r="J21" s="31" t="n">
        <f aca="false">1/(1+$B$11)^(J17-0.5)</f>
        <v>0.425980353657954</v>
      </c>
      <c r="K21" s="31" t="n">
        <f aca="false">1/(1+$B$11)^(K17-0.5)</f>
        <v>0.385290537100594</v>
      </c>
    </row>
    <row r="22" customFormat="false" ht="15" hidden="false" customHeight="false" outlineLevel="0" collapsed="false">
      <c r="A22" s="7" t="s">
        <v>67</v>
      </c>
      <c r="B22" s="32" t="n">
        <f aca="false">B20*B21</f>
        <v>3.32864462205646</v>
      </c>
      <c r="C22" s="32" t="n">
        <f aca="false">C20*C21</f>
        <v>2.58059240104016</v>
      </c>
      <c r="D22" s="32" t="n">
        <f aca="false">D20*D21</f>
        <v>3.89015527631916</v>
      </c>
      <c r="E22" s="32" t="n">
        <f aca="false">E20*E21</f>
        <v>4.92599248797686</v>
      </c>
      <c r="F22" s="32" t="n">
        <f aca="false">F20*F21</f>
        <v>6.04669528398541</v>
      </c>
      <c r="G22" s="32" t="n">
        <f aca="false">G20*G21</f>
        <v>5.76444456684777</v>
      </c>
      <c r="H22" s="32" t="n">
        <f aca="false">H20*H21</f>
        <v>5.46408595733553</v>
      </c>
      <c r="I22" s="32" t="n">
        <f aca="false">I20*I21</f>
        <v>5.14972472365291</v>
      </c>
      <c r="J22" s="32" t="n">
        <f aca="false">J20*J21</f>
        <v>4.8255024777881</v>
      </c>
      <c r="K22" s="32" t="n">
        <f aca="false">K20*K21</f>
        <v>4.49550557495501</v>
      </c>
    </row>
    <row r="24" customFormat="false" ht="19.5" hidden="false" customHeight="true" outlineLevel="0" collapsed="false">
      <c r="A24" s="5" t="s">
        <v>68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customFormat="false" ht="15" hidden="false" customHeight="false" outlineLevel="0" collapsed="false">
      <c r="A25" s="7" t="s">
        <v>69</v>
      </c>
      <c r="B25" s="32" t="n">
        <f aca="false">SUM(B22:K22)</f>
        <v>46.4713433719574</v>
      </c>
    </row>
    <row r="26" customFormat="false" ht="15" hidden="false" customHeight="false" outlineLevel="0" collapsed="false">
      <c r="A26" s="7" t="s">
        <v>70</v>
      </c>
      <c r="B26" s="32" t="n">
        <f aca="false">K20*(1+$B$9)/($B$11-$B$9)</f>
        <v>158.949393314214</v>
      </c>
      <c r="C26" s="9" t="s">
        <v>71</v>
      </c>
    </row>
    <row r="27" customFormat="false" ht="15" hidden="false" customHeight="false" outlineLevel="0" collapsed="false">
      <c r="A27" s="7" t="s">
        <v>72</v>
      </c>
      <c r="B27" s="32" t="n">
        <f aca="false">B26/(1+$B$11)^9.5</f>
        <v>61.2416971218473</v>
      </c>
    </row>
    <row r="28" customFormat="false" ht="15" hidden="false" customHeight="false" outlineLevel="0" collapsed="false">
      <c r="A28" s="7" t="s">
        <v>73</v>
      </c>
      <c r="B28" s="32" t="n">
        <f aca="false">B25+B27</f>
        <v>107.713040493805</v>
      </c>
    </row>
    <row r="29" customFormat="false" ht="15" hidden="false" customHeight="false" outlineLevel="0" collapsed="false">
      <c r="A29" s="7" t="s">
        <v>74</v>
      </c>
      <c r="B29" s="32" t="n">
        <f aca="false">B28+$B$12</f>
        <v>82.5130404938046</v>
      </c>
    </row>
    <row r="30" customFormat="false" ht="15" hidden="false" customHeight="false" outlineLevel="0" collapsed="false">
      <c r="A30" s="17" t="s">
        <v>34</v>
      </c>
      <c r="B30" s="22" t="n">
        <f aca="false">B29/$B$13</f>
        <v>104.367620154066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76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27" t="n">
        <v>2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0.06</v>
      </c>
      <c r="C8" s="9" t="s">
        <v>45</v>
      </c>
    </row>
    <row r="9" customFormat="false" ht="15" hidden="false" customHeight="false" outlineLevel="0" collapsed="false">
      <c r="A9" s="7" t="s">
        <v>46</v>
      </c>
      <c r="B9" s="16" t="n">
        <v>0.03</v>
      </c>
    </row>
    <row r="10" customFormat="false" ht="15" hidden="false" customHeight="false" outlineLevel="0" collapsed="false">
      <c r="A10" s="7" t="s">
        <v>47</v>
      </c>
      <c r="B10" s="8" t="n">
        <v>-0.01</v>
      </c>
    </row>
    <row r="11" customFormat="false" ht="15" hidden="false" customHeight="false" outlineLevel="0" collapsed="false">
      <c r="A11" s="7" t="s">
        <v>33</v>
      </c>
      <c r="B11" s="28" t="n">
        <f aca="false">Summary!$B$17+B10</f>
        <v>0.0856081388958085</v>
      </c>
    </row>
    <row r="12" customFormat="false" ht="15" hidden="false" customHeight="false" outlineLevel="0" collapsed="false">
      <c r="A12" s="7" t="s">
        <v>48</v>
      </c>
      <c r="B12" s="27" t="n">
        <v>-25.2</v>
      </c>
      <c r="C12" s="9" t="s">
        <v>17</v>
      </c>
    </row>
    <row r="13" customFormat="false" ht="15" hidden="false" customHeight="false" outlineLevel="0" collapsed="false">
      <c r="A13" s="7" t="s">
        <v>13</v>
      </c>
      <c r="B13" s="13" t="n">
        <v>0.7906</v>
      </c>
    </row>
    <row r="15" customFormat="false" ht="19.5" hidden="false" customHeight="true" outlineLevel="0" collapsed="false">
      <c r="A15" s="5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customFormat="false" ht="30" hidden="false" customHeight="true" outlineLevel="0" collapsed="false">
      <c r="A16" s="19" t="s">
        <v>50</v>
      </c>
      <c r="B16" s="20" t="s">
        <v>51</v>
      </c>
      <c r="C16" s="20" t="s">
        <v>52</v>
      </c>
      <c r="D16" s="20" t="s">
        <v>53</v>
      </c>
      <c r="E16" s="20" t="s">
        <v>54</v>
      </c>
      <c r="F16" s="20" t="s">
        <v>55</v>
      </c>
      <c r="G16" s="20" t="s">
        <v>56</v>
      </c>
      <c r="H16" s="20" t="s">
        <v>57</v>
      </c>
      <c r="I16" s="20" t="s">
        <v>58</v>
      </c>
      <c r="J16" s="20" t="s">
        <v>59</v>
      </c>
      <c r="K16" s="20" t="s">
        <v>60</v>
      </c>
    </row>
    <row r="17" customFormat="false" ht="15" hidden="false" customHeight="false" outlineLevel="0" collapsed="false">
      <c r="A17" s="7" t="s">
        <v>61</v>
      </c>
      <c r="B17" s="29" t="n">
        <v>1</v>
      </c>
      <c r="C17" s="29" t="n">
        <v>2</v>
      </c>
      <c r="D17" s="29" t="n">
        <v>3</v>
      </c>
      <c r="E17" s="29" t="n">
        <v>4</v>
      </c>
      <c r="F17" s="29" t="n">
        <v>5</v>
      </c>
      <c r="G17" s="29" t="n">
        <v>6</v>
      </c>
      <c r="H17" s="29" t="n">
        <v>7</v>
      </c>
      <c r="I17" s="29" t="n">
        <v>8</v>
      </c>
      <c r="J17" s="29" t="n">
        <v>9</v>
      </c>
      <c r="K17" s="29" t="n">
        <v>10</v>
      </c>
    </row>
    <row r="18" customFormat="false" ht="15" hidden="false" customHeight="false" outlineLevel="0" collapsed="false">
      <c r="A18" s="7" t="s">
        <v>62</v>
      </c>
      <c r="B18" s="27" t="n">
        <v>2.5</v>
      </c>
      <c r="C18" s="27" t="n">
        <v>4.5</v>
      </c>
      <c r="D18" s="27" t="n">
        <v>8</v>
      </c>
      <c r="E18" s="27" t="n">
        <v>12</v>
      </c>
      <c r="F18" s="27" t="n">
        <v>14</v>
      </c>
      <c r="L18" s="9" t="s">
        <v>63</v>
      </c>
    </row>
    <row r="19" customFormat="false" ht="15" hidden="false" customHeight="false" outlineLevel="0" collapsed="false">
      <c r="A19" s="7" t="s">
        <v>64</v>
      </c>
      <c r="G19" s="23" t="n">
        <f aca="false">$B$8+($B$9-$B$8)*(G17-5)/5</f>
        <v>0.054</v>
      </c>
      <c r="H19" s="23" t="n">
        <f aca="false">$B$8+($B$9-$B$8)*(H17-5)/5</f>
        <v>0.048</v>
      </c>
      <c r="I19" s="23" t="n">
        <f aca="false">$B$8+($B$9-$B$8)*(I17-5)/5</f>
        <v>0.042</v>
      </c>
      <c r="J19" s="23" t="n">
        <f aca="false">$B$8+($B$9-$B$8)*(J17-5)/5</f>
        <v>0.036</v>
      </c>
      <c r="K19" s="23" t="n">
        <f aca="false">$B$8+($B$9-$B$8)*(K17-5)/5</f>
        <v>0.03</v>
      </c>
    </row>
    <row r="20" customFormat="false" ht="15" hidden="false" customHeight="false" outlineLevel="0" collapsed="false">
      <c r="A20" s="17" t="s">
        <v>65</v>
      </c>
      <c r="B20" s="30" t="n">
        <f aca="false">B18+$B$7</f>
        <v>4.5</v>
      </c>
      <c r="C20" s="30" t="n">
        <f aca="false">C18+$B$7</f>
        <v>6.5</v>
      </c>
      <c r="D20" s="30" t="n">
        <f aca="false">D18+$B$7</f>
        <v>10</v>
      </c>
      <c r="E20" s="30" t="n">
        <f aca="false">E18+$B$7</f>
        <v>14</v>
      </c>
      <c r="F20" s="30" t="n">
        <f aca="false">F18+$B$7</f>
        <v>16</v>
      </c>
      <c r="G20" s="30" t="n">
        <f aca="false">F20*(1+G19)</f>
        <v>16.864</v>
      </c>
      <c r="H20" s="30" t="n">
        <f aca="false">G20*(1+H19)</f>
        <v>17.673472</v>
      </c>
      <c r="I20" s="30" t="n">
        <f aca="false">H20*(1+I19)</f>
        <v>18.415757824</v>
      </c>
      <c r="J20" s="30" t="n">
        <f aca="false">I20*(1+J19)</f>
        <v>19.078725105664</v>
      </c>
      <c r="K20" s="30" t="n">
        <f aca="false">J20*(1+K19)</f>
        <v>19.6510868588339</v>
      </c>
    </row>
    <row r="21" customFormat="false" ht="15" hidden="false" customHeight="false" outlineLevel="0" collapsed="false">
      <c r="A21" s="7" t="s">
        <v>66</v>
      </c>
      <c r="B21" s="31" t="n">
        <f aca="false">1/(1+$B$11)^(B17-0.5)</f>
        <v>0.959761787506645</v>
      </c>
      <c r="C21" s="31" t="n">
        <f aca="false">1/(1+$B$11)^(C17-0.5)</f>
        <v>0.884077553511008</v>
      </c>
      <c r="D21" s="31" t="n">
        <f aca="false">1/(1+$B$11)^(D17-0.5)</f>
        <v>0.814361574711681</v>
      </c>
      <c r="E21" s="31" t="n">
        <f aca="false">1/(1+$B$11)^(E17-0.5)</f>
        <v>0.750143210551077</v>
      </c>
      <c r="F21" s="31" t="n">
        <f aca="false">1/(1+$B$11)^(F17-0.5)</f>
        <v>0.690988933920541</v>
      </c>
      <c r="G21" s="31" t="n">
        <f aca="false">1/(1+$B$11)^(G17-0.5)</f>
        <v>0.636499404493557</v>
      </c>
      <c r="H21" s="31" t="n">
        <f aca="false">1/(1+$B$11)^(H17-0.5)</f>
        <v>0.58630677284803</v>
      </c>
      <c r="I21" s="31" t="n">
        <f aca="false">1/(1+$B$11)^(I17-0.5)</f>
        <v>0.540072197178231</v>
      </c>
      <c r="J21" s="31" t="n">
        <f aca="false">1/(1+$B$11)^(J17-0.5)</f>
        <v>0.49748355583217</v>
      </c>
      <c r="K21" s="31" t="n">
        <f aca="false">1/(1+$B$11)^(K17-0.5)</f>
        <v>0.458253340232111</v>
      </c>
    </row>
    <row r="22" customFormat="false" ht="15" hidden="false" customHeight="false" outlineLevel="0" collapsed="false">
      <c r="A22" s="7" t="s">
        <v>67</v>
      </c>
      <c r="B22" s="32" t="n">
        <f aca="false">B20*B21</f>
        <v>4.3189280437799</v>
      </c>
      <c r="C22" s="32" t="n">
        <f aca="false">C20*C21</f>
        <v>5.74650409782155</v>
      </c>
      <c r="D22" s="32" t="n">
        <f aca="false">D20*D21</f>
        <v>8.14361574711681</v>
      </c>
      <c r="E22" s="32" t="n">
        <f aca="false">E20*E21</f>
        <v>10.5020049477151</v>
      </c>
      <c r="F22" s="32" t="n">
        <f aca="false">F20*F21</f>
        <v>11.0558229427287</v>
      </c>
      <c r="G22" s="32" t="n">
        <f aca="false">G20*G21</f>
        <v>10.7339259573793</v>
      </c>
      <c r="H22" s="32" t="n">
        <f aca="false">H20*H21</f>
        <v>10.36207633334</v>
      </c>
      <c r="I22" s="32" t="n">
        <f aca="false">I20*I21</f>
        <v>9.94583879070988</v>
      </c>
      <c r="J22" s="32" t="n">
        <f aca="false">J20*J21</f>
        <v>9.49135200631022</v>
      </c>
      <c r="K22" s="32" t="n">
        <f aca="false">K20*K21</f>
        <v>9.00517619225199</v>
      </c>
    </row>
    <row r="24" customFormat="false" ht="19.5" hidden="false" customHeight="true" outlineLevel="0" collapsed="false">
      <c r="A24" s="5" t="s">
        <v>68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customFormat="false" ht="15" hidden="false" customHeight="false" outlineLevel="0" collapsed="false">
      <c r="A25" s="7" t="s">
        <v>69</v>
      </c>
      <c r="B25" s="32" t="n">
        <f aca="false">SUM(B22:K22)</f>
        <v>89.3052450591534</v>
      </c>
    </row>
    <row r="26" customFormat="false" ht="15" hidden="false" customHeight="false" outlineLevel="0" collapsed="false">
      <c r="A26" s="7" t="s">
        <v>70</v>
      </c>
      <c r="B26" s="32" t="n">
        <f aca="false">K20*(1+$B$9)/($B$11-$B$9)</f>
        <v>363.986636965557</v>
      </c>
      <c r="C26" s="9" t="s">
        <v>71</v>
      </c>
    </row>
    <row r="27" customFormat="false" ht="15" hidden="false" customHeight="false" outlineLevel="0" collapsed="false">
      <c r="A27" s="7" t="s">
        <v>72</v>
      </c>
      <c r="B27" s="32" t="n">
        <f aca="false">B26/(1+$B$11)^9.5</f>
        <v>166.798092189319</v>
      </c>
    </row>
    <row r="28" customFormat="false" ht="15" hidden="false" customHeight="false" outlineLevel="0" collapsed="false">
      <c r="A28" s="7" t="s">
        <v>73</v>
      </c>
      <c r="B28" s="32" t="n">
        <f aca="false">B25+B27</f>
        <v>256.103337248473</v>
      </c>
    </row>
    <row r="29" customFormat="false" ht="15" hidden="false" customHeight="false" outlineLevel="0" collapsed="false">
      <c r="A29" s="7" t="s">
        <v>74</v>
      </c>
      <c r="B29" s="32" t="n">
        <f aca="false">B28+$B$12</f>
        <v>230.903337248473</v>
      </c>
    </row>
    <row r="30" customFormat="false" ht="15" hidden="false" customHeight="false" outlineLevel="0" collapsed="false">
      <c r="A30" s="17" t="s">
        <v>34</v>
      </c>
      <c r="B30" s="22" t="n">
        <f aca="false">B29/$B$13</f>
        <v>292.060886982637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2026-10-28T08:19:23Z</dcterms:created>
  <dc:creator>LDB Finance</dc:creator>
  <dc:description/>
  <dc:language>en-US</dc:language>
  <cp:lastModifiedBy/>
  <dcterms:modified xsi:type="dcterms:W3CDTF">2026-10-28T08:19:24Z</dcterms:modified>
  <cp:revision>0</cp:revision>
  <dc:subject/>
  <dc:title>Boeing (BA)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